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 · Mes activités" sheetId="1" state="visible" r:id="rId1"/>
    <sheet xmlns:r="http://schemas.openxmlformats.org/officeDocument/2006/relationships" name="02 · Mes preuves" sheetId="2" state="visible" r:id="rId2"/>
    <sheet xmlns:r="http://schemas.openxmlformats.org/officeDocument/2006/relationships" name="03 · Ce qu'il me manque" sheetId="3" state="visible" r:id="rId3"/>
  </sheets>
  <definedNames>
    <definedName name="_xlnm.Print_Area" localSheetId="0">'01 · Mes activités'!$A$1:$F$40</definedName>
    <definedName name="_xlnm.Print_Titles" localSheetId="1">'02 · Mes preuves'!$9:$9</definedName>
    <definedName name="_xlnm.Print_Area" localSheetId="1">'02 · Mes preuves'!$A$1:$H$60</definedName>
    <definedName name="_xlnm.Print_Titles" localSheetId="2">'03 · Ce qu''il me manque'!$12:$12</definedName>
    <definedName name="_xlnm.Print_Area" localSheetId="2">'03 · Ce qu''il me manque'!$A$1:$E$70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 %"/>
  </numFmts>
  <fonts count="33">
    <font>
      <name val="Calibri"/>
      <family val="2"/>
      <color theme="1"/>
      <sz val="11"/>
      <scheme val="minor"/>
    </font>
    <font>
      <name val="Consolas"/>
      <b val="1"/>
      <color rgb="005A6B3A"/>
      <sz val="8"/>
    </font>
    <font>
      <name val="Georgia"/>
      <color rgb="001A1612"/>
      <sz val="28"/>
    </font>
    <font>
      <name val="Calibri"/>
      <color rgb="003D362E"/>
      <sz val="11"/>
    </font>
    <font>
      <name val="Consolas"/>
      <b val="1"/>
      <color rgb="006F665A"/>
      <sz val="8"/>
    </font>
    <font>
      <name val="Calibri"/>
      <b val="1"/>
      <color rgb="006F665A"/>
      <sz val="11"/>
    </font>
    <font>
      <name val="Calibri"/>
      <color rgb="001A1612"/>
      <sz val="11"/>
    </font>
    <font>
      <name val="Consolas"/>
      <color rgb="006F665A"/>
      <sz val="9"/>
    </font>
    <font>
      <name val="Calibri"/>
      <color rgb="006F665A"/>
      <sz val="10"/>
    </font>
    <font>
      <name val="Consolas"/>
      <color rgb="001A1612"/>
      <sz val="11"/>
    </font>
    <font>
      <name val="Calibri"/>
      <b val="1"/>
      <color rgb="003F4D24"/>
      <sz val="11"/>
    </font>
    <font>
      <name val="Consolas"/>
      <b val="1"/>
      <color rgb="005A6B3A"/>
      <sz val="9"/>
    </font>
    <font>
      <name val="Calibri"/>
      <color rgb="003D362E"/>
      <sz val="10"/>
    </font>
    <font>
      <name val="Calibri"/>
      <i val="1"/>
      <color rgb="006F665A"/>
      <sz val="9"/>
    </font>
    <font>
      <name val="Georgia"/>
      <color rgb="001A1612"/>
      <sz val="24"/>
    </font>
    <font>
      <name val="Consolas"/>
      <b val="1"/>
      <color rgb="00CDD4B1"/>
      <sz val="8"/>
    </font>
    <font>
      <name val="Calibri"/>
      <i val="1"/>
      <color rgb="006F665A"/>
      <sz val="10"/>
    </font>
    <font>
      <name val="Georgia"/>
      <color rgb="00F8F3E7"/>
      <sz val="26"/>
    </font>
    <font>
      <name val="Georgia"/>
      <color rgb="005A6B3A"/>
      <sz val="22"/>
    </font>
    <font>
      <name val="Georgia"/>
      <color rgb="00C89A3A"/>
      <sz val="22"/>
    </font>
    <font>
      <name val="Georgia"/>
      <color rgb="00B8623D"/>
      <sz val="22"/>
    </font>
    <font>
      <name val="Georgia"/>
      <color rgb="006F665A"/>
      <sz val="22"/>
    </font>
    <font>
      <name val="Consolas"/>
      <b val="1"/>
      <color rgb="006F665A"/>
      <sz val="10"/>
    </font>
    <font>
      <name val="Consolas"/>
      <color rgb="006F665A"/>
      <sz val="8"/>
    </font>
    <font>
      <name val="Calibri"/>
      <color rgb="003F4D24"/>
      <sz val="10"/>
    </font>
    <font>
      <name val="Calibri"/>
      <b val="1"/>
      <color rgb="006F665A"/>
      <sz val="10"/>
    </font>
    <font>
      <name val="Consolas"/>
      <color rgb="003F4D24"/>
      <sz val="8"/>
    </font>
    <font>
      <name val="Calibri"/>
      <color rgb="006F665A"/>
      <sz val="11"/>
    </font>
    <font>
      <name val="Georgia"/>
      <color rgb="00F8F3E7"/>
      <sz val="30"/>
    </font>
    <font>
      <name val="Georgia"/>
      <color rgb="005A6B3A"/>
      <sz val="26"/>
    </font>
    <font>
      <name val="Calibri"/>
      <color rgb="003D362E"/>
      <sz val="12"/>
    </font>
    <font>
      <name val="Consolas"/>
      <color rgb="003D362E"/>
      <sz val="11"/>
    </font>
    <font>
      <name val="Calibri"/>
      <color rgb="003F4D24"/>
      <sz val="12"/>
    </font>
  </fonts>
  <fills count="8">
    <fill>
      <patternFill/>
    </fill>
    <fill>
      <patternFill patternType="gray125"/>
    </fill>
    <fill>
      <patternFill patternType="solid">
        <fgColor rgb="00F8F3E7"/>
      </patternFill>
    </fill>
    <fill>
      <patternFill patternType="solid">
        <fgColor rgb="00F1EAD9"/>
      </patternFill>
    </fill>
    <fill>
      <patternFill patternType="solid">
        <fgColor rgb="00FEFCF7"/>
      </patternFill>
    </fill>
    <fill>
      <patternFill patternType="solid">
        <fgColor rgb="00FBF6E9"/>
      </patternFill>
    </fill>
    <fill>
      <patternFill patternType="solid">
        <fgColor rgb="00E8ECD8"/>
      </patternFill>
    </fill>
    <fill>
      <patternFill patternType="solid">
        <fgColor rgb="002E2924"/>
      </patternFill>
    </fill>
  </fills>
  <borders count="15">
    <border>
      <left/>
      <right/>
      <top/>
      <bottom/>
      <diagonal/>
    </border>
    <border>
      <left style="thin">
        <color rgb="00E0D9CB"/>
      </left>
      <top style="thin">
        <color rgb="00E0D9CB"/>
      </top>
    </border>
    <border>
      <top style="thin">
        <color rgb="00E0D9CB"/>
      </top>
    </border>
    <border>
      <right style="thin">
        <color rgb="00E0D9CB"/>
      </right>
      <top style="thin">
        <color rgb="00E0D9CB"/>
      </top>
    </border>
    <border>
      <left style="thin">
        <color rgb="00E0D9CB"/>
      </left>
    </border>
    <border/>
    <border>
      <right style="thin">
        <color rgb="00E0D9CB"/>
      </right>
    </border>
    <border>
      <left style="thin">
        <color rgb="00E0D9CB"/>
      </left>
      <bottom style="thin">
        <color rgb="00E0D9CB"/>
      </bottom>
    </border>
    <border>
      <bottom style="thin">
        <color rgb="00E0D9CB"/>
      </bottom>
    </border>
    <border>
      <right style="thin">
        <color rgb="00E0D9CB"/>
      </right>
      <bottom style="thin">
        <color rgb="00E0D9CB"/>
      </bottom>
    </border>
    <border>
      <left style="thin">
        <color rgb="00E0D9CB"/>
      </left>
      <right style="thin">
        <color rgb="00E0D9CB"/>
      </right>
      <top style="thin">
        <color rgb="00E0D9CB"/>
      </top>
      <bottom style="thin">
        <color rgb="00E0D9CB"/>
      </bottom>
    </border>
    <border>
      <left style="thin">
        <color rgb="005A6B3A"/>
      </left>
      <top style="thin">
        <color rgb="005A6B3A"/>
      </top>
      <bottom style="thin">
        <color rgb="005A6B3A"/>
      </bottom>
    </border>
    <border>
      <right style="thin">
        <color rgb="005A6B3A"/>
      </right>
      <top style="thin">
        <color rgb="005A6B3A"/>
      </top>
      <bottom style="thin">
        <color rgb="005A6B3A"/>
      </bottom>
    </border>
    <border>
      <left style="thin">
        <color rgb="00E0D9CB"/>
      </left>
      <right style="thin">
        <color rgb="00E0D9CB"/>
      </right>
      <top style="thin">
        <color rgb="00E0D9CB"/>
      </top>
    </border>
    <border>
      <left style="thin">
        <color rgb="00E0D9CB"/>
      </left>
      <right style="thin">
        <color rgb="00E0D9CB"/>
      </right>
      <bottom style="thin">
        <color rgb="00E0D9CB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/>
    </xf>
    <xf numFmtId="0" fontId="4" fillId="3" borderId="3" applyAlignment="1" pivotButton="0" quotePrefix="0" xfId="0">
      <alignment horizontal="center" vertical="center"/>
    </xf>
    <xf numFmtId="0" fontId="5" fillId="4" borderId="10" applyAlignment="1" pivotButton="0" quotePrefix="0" xfId="0">
      <alignment horizontal="center" vertical="center"/>
    </xf>
    <xf numFmtId="0" fontId="6" fillId="4" borderId="10" applyAlignment="1" pivotButton="0" quotePrefix="0" xfId="0">
      <alignment vertical="center"/>
    </xf>
    <xf numFmtId="0" fontId="7" fillId="4" borderId="10" applyAlignment="1" pivotButton="0" quotePrefix="0" xfId="0">
      <alignment horizontal="center" vertical="center"/>
    </xf>
    <xf numFmtId="0" fontId="8" fillId="2" borderId="0" applyAlignment="1" pivotButton="0" quotePrefix="0" xfId="0">
      <alignment vertical="center"/>
    </xf>
    <xf numFmtId="0" fontId="6" fillId="5" borderId="10" applyAlignment="1" pivotButton="0" quotePrefix="0" xfId="0">
      <alignment vertical="center"/>
    </xf>
    <xf numFmtId="164" fontId="6" fillId="5" borderId="10" applyAlignment="1" pivotButton="0" quotePrefix="0" xfId="0">
      <alignment vertical="center"/>
    </xf>
    <xf numFmtId="0" fontId="9" fillId="5" borderId="10" applyAlignment="1" pivotButton="0" quotePrefix="0" xfId="0">
      <alignment vertical="center"/>
    </xf>
    <xf numFmtId="0" fontId="10" fillId="6" borderId="11" applyAlignment="1" pivotButton="0" quotePrefix="0" xfId="0">
      <alignment vertical="center"/>
    </xf>
    <xf numFmtId="0" fontId="0" fillId="6" borderId="12" pivotButton="0" quotePrefix="0" xfId="0"/>
    <xf numFmtId="0" fontId="11" fillId="2" borderId="0" applyAlignment="1" pivotButton="0" quotePrefix="0" xfId="0">
      <alignment vertical="top"/>
    </xf>
    <xf numFmtId="0" fontId="12" fillId="2" borderId="0" applyAlignment="1" pivotButton="0" quotePrefix="0" xfId="0">
      <alignment vertical="top" wrapText="1"/>
    </xf>
    <xf numFmtId="0" fontId="13" fillId="2" borderId="0" pivotButton="0" quotePrefix="0" xfId="0"/>
    <xf numFmtId="0" fontId="14" fillId="2" borderId="0" applyAlignment="1" pivotButton="0" quotePrefix="0" xfId="0">
      <alignment vertical="center"/>
    </xf>
    <xf numFmtId="0" fontId="15" fillId="7" borderId="0" applyAlignment="1" pivotButton="0" quotePrefix="0" xfId="0">
      <alignment vertical="center" indent="1"/>
    </xf>
    <xf numFmtId="0" fontId="0" fillId="7" borderId="0" pivotButton="0" quotePrefix="0" xfId="0"/>
    <xf numFmtId="0" fontId="4" fillId="4" borderId="13" applyAlignment="1" pivotButton="0" quotePrefix="0" xfId="0">
      <alignment vertical="center" indent="1"/>
    </xf>
    <xf numFmtId="0" fontId="16" fillId="2" borderId="0" applyAlignment="1" pivotButton="0" quotePrefix="0" xfId="0">
      <alignment vertical="center"/>
    </xf>
    <xf numFmtId="165" fontId="17" fillId="7" borderId="0" applyAlignment="1" pivotButton="0" quotePrefix="0" xfId="0">
      <alignment horizontal="left" vertical="center" indent="1"/>
    </xf>
    <xf numFmtId="0" fontId="18" fillId="4" borderId="14" applyAlignment="1" pivotButton="0" quotePrefix="0" xfId="0">
      <alignment horizontal="left" vertical="center" indent="1"/>
    </xf>
    <xf numFmtId="0" fontId="19" fillId="4" borderId="14" applyAlignment="1" pivotButton="0" quotePrefix="0" xfId="0">
      <alignment horizontal="left" vertical="center" indent="1"/>
    </xf>
    <xf numFmtId="0" fontId="20" fillId="4" borderId="14" applyAlignment="1" pivotButton="0" quotePrefix="0" xfId="0">
      <alignment horizontal="left" vertical="center" indent="1"/>
    </xf>
    <xf numFmtId="0" fontId="21" fillId="4" borderId="14" applyAlignment="1" pivotButton="0" quotePrefix="0" xfId="0">
      <alignment horizontal="left" vertical="center" indent="1"/>
    </xf>
    <xf numFmtId="0" fontId="4" fillId="3" borderId="8" applyAlignment="1" pivotButton="0" quotePrefix="0" xfId="0">
      <alignment horizontal="center" vertical="center" wrapText="1"/>
    </xf>
    <xf numFmtId="0" fontId="4" fillId="3" borderId="8" applyAlignment="1" pivotButton="0" quotePrefix="0" xfId="0">
      <alignment horizontal="left" vertical="center" wrapText="1"/>
    </xf>
    <xf numFmtId="0" fontId="22" fillId="4" borderId="8" applyAlignment="1" pivotButton="0" quotePrefix="0" xfId="0">
      <alignment horizontal="center" vertical="center"/>
    </xf>
    <xf numFmtId="0" fontId="23" fillId="4" borderId="8" applyAlignment="1" pivotButton="0" quotePrefix="0" xfId="0">
      <alignment horizontal="center" vertical="center"/>
    </xf>
    <xf numFmtId="0" fontId="6" fillId="4" borderId="8" applyAlignment="1" pivotButton="0" quotePrefix="0" xfId="0">
      <alignment vertical="center" wrapText="1"/>
    </xf>
    <xf numFmtId="0" fontId="7" fillId="4" borderId="8" applyAlignment="1" pivotButton="0" quotePrefix="0" xfId="0">
      <alignment vertical="center"/>
    </xf>
    <xf numFmtId="0" fontId="24" fillId="4" borderId="8" applyAlignment="1" pivotButton="0" quotePrefix="0" xfId="0">
      <alignment vertical="center" wrapText="1"/>
    </xf>
    <xf numFmtId="0" fontId="25" fillId="5" borderId="14" applyAlignment="1" pivotButton="0" quotePrefix="0" xfId="0">
      <alignment horizontal="center" vertical="center"/>
    </xf>
    <xf numFmtId="0" fontId="12" fillId="5" borderId="14" applyAlignment="1" pivotButton="0" quotePrefix="0" xfId="0">
      <alignment vertical="center" wrapText="1"/>
    </xf>
    <xf numFmtId="0" fontId="7" fillId="4" borderId="8" applyAlignment="1" pivotButton="0" quotePrefix="0" xfId="0">
      <alignment horizontal="center" vertical="center"/>
    </xf>
    <xf numFmtId="0" fontId="26" fillId="4" borderId="8" applyAlignment="1" pivotButton="0" quotePrefix="0" xfId="0">
      <alignment horizontal="center" vertical="center"/>
    </xf>
    <xf numFmtId="0" fontId="1" fillId="2" borderId="0" pivotButton="0" quotePrefix="0" xfId="0"/>
    <xf numFmtId="0" fontId="27" fillId="2" borderId="0" applyAlignment="1" pivotButton="0" quotePrefix="0" xfId="0">
      <alignment vertical="center"/>
    </xf>
    <xf numFmtId="165" fontId="28" fillId="7" borderId="0" applyAlignment="1" pivotButton="0" quotePrefix="0" xfId="0">
      <alignment horizontal="left" vertical="center" indent="1"/>
    </xf>
    <xf numFmtId="0" fontId="29" fillId="4" borderId="14" applyAlignment="1" pivotButton="0" quotePrefix="0" xfId="0">
      <alignment horizontal="left" vertical="center" indent="1"/>
    </xf>
    <xf numFmtId="0" fontId="30" fillId="4" borderId="14" applyAlignment="1" pivotButton="0" quotePrefix="0" xfId="0">
      <alignment horizontal="left" vertical="center" indent="1"/>
    </xf>
    <xf numFmtId="0" fontId="31" fillId="4" borderId="14" applyAlignment="1" pivotButton="0" quotePrefix="0" xfId="0">
      <alignment horizontal="left" vertical="center" indent="1"/>
    </xf>
    <xf numFmtId="0" fontId="4" fillId="3" borderId="8" applyAlignment="1" pivotButton="0" quotePrefix="0" xfId="0">
      <alignment horizontal="center" vertical="center"/>
    </xf>
    <xf numFmtId="0" fontId="4" fillId="3" borderId="8" applyAlignment="1" pivotButton="0" quotePrefix="0" xfId="0">
      <alignment horizontal="left" vertical="center"/>
    </xf>
    <xf numFmtId="0" fontId="22" fillId="2" borderId="0" applyAlignment="1" pivotButton="0" quotePrefix="0" xfId="0">
      <alignment horizontal="center" vertical="center"/>
    </xf>
    <xf numFmtId="0" fontId="6" fillId="2" borderId="0" applyAlignment="1" pivotButton="0" quotePrefix="0" xfId="0">
      <alignment vertical="center" wrapText="1"/>
    </xf>
    <xf numFmtId="0" fontId="7" fillId="2" borderId="0" applyAlignment="1" pivotButton="0" quotePrefix="0" xfId="0">
      <alignment vertical="center" wrapText="1"/>
    </xf>
    <xf numFmtId="0" fontId="12" fillId="2" borderId="0" applyAlignment="1" pivotButton="0" quotePrefix="0" xfId="0">
      <alignment vertical="center" wrapText="1"/>
    </xf>
    <xf numFmtId="0" fontId="25" fillId="2" borderId="0" applyAlignment="1" pivotButton="0" quotePrefix="0" xfId="0">
      <alignment horizontal="center" vertical="center"/>
    </xf>
    <xf numFmtId="0" fontId="32" fillId="2" borderId="0" applyAlignment="1" pivotButton="0" quotePrefix="0" xfId="0">
      <alignment vertical="center" indent="1"/>
    </xf>
  </cellXfs>
  <cellStyles count="1">
    <cellStyle name="Normal" xfId="0" builtinId="0" hidden="0"/>
  </cellStyles>
  <dxfs count="9">
    <dxf>
      <font>
        <color rgb="003F4D24"/>
      </font>
      <fill>
        <patternFill patternType="solid">
          <fgColor rgb="00E8ECD8"/>
        </patternFill>
      </fill>
    </dxf>
    <dxf>
      <font>
        <i val="1"/>
        <color rgb="00B5AC9D"/>
      </font>
      <fill>
        <patternFill patternType="solid">
          <fgColor rgb="00F2EDE3"/>
        </patternFill>
      </fill>
    </dxf>
    <dxf>
      <font>
        <name val="Calibri"/>
        <b val="1"/>
        <color rgb="00F8F3E7"/>
        <sz val="10"/>
      </font>
      <fill>
        <patternFill patternType="solid">
          <fgColor rgb="005A6B3A"/>
        </patternFill>
      </fill>
    </dxf>
    <dxf>
      <font>
        <name val="Calibri"/>
        <b val="1"/>
        <color rgb="001A1612"/>
        <sz val="10"/>
      </font>
      <fill>
        <patternFill patternType="solid">
          <fgColor rgb="00C89A3A"/>
        </patternFill>
      </fill>
    </dxf>
    <dxf>
      <font>
        <name val="Calibri"/>
        <b val="1"/>
        <color rgb="00F8F3E7"/>
        <sz val="10"/>
      </font>
      <fill>
        <patternFill patternType="solid">
          <fgColor rgb="00B8623D"/>
        </patternFill>
      </fill>
    </dxf>
    <dxf>
      <font>
        <name val="Calibri"/>
        <b val="1"/>
        <color rgb="003D362E"/>
        <sz val="10"/>
      </font>
      <fill>
        <patternFill patternType="solid">
          <fgColor rgb="00E8E2D4"/>
        </patternFill>
      </fill>
    </dxf>
    <dxf>
      <fill>
        <patternFill patternType="solid">
          <fgColor rgb="00F6E3DA"/>
        </patternFill>
      </fill>
    </dxf>
    <dxf>
      <fill>
        <patternFill patternType="solid">
          <fgColor rgb="00FEFCF7"/>
        </patternFill>
      </fill>
      <border>
        <bottom style="thin">
          <color rgb="00E0D9CB"/>
        </bottom>
      </border>
    </dxf>
    <dxf>
      <fill>
        <patternFill patternType="solid">
          <fgColor rgb="00E8ECD8"/>
        </patternFill>
      </fill>
      <border>
        <left style="thin">
          <color rgb="005A6B3A"/>
        </left>
        <right style="thin">
          <color rgb="005A6B3A"/>
        </right>
        <top style="thin">
          <color rgb="005A6B3A"/>
        </top>
        <bottom style="thin">
          <color rgb="005A6B3A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A6B3A"/>
    <outlinePr summaryBelow="1" summaryRight="1"/>
    <pageSetUpPr fitToPage="1"/>
  </sheetPr>
  <dimension ref="A1:G4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36" customWidth="1" min="2" max="2"/>
    <col width="22" customWidth="1" min="3" max="3"/>
    <col width="28" customWidth="1" min="4" max="4"/>
    <col width="34" customWidth="1" min="5" max="5"/>
    <col width="4" customWidth="1" min="6" max="6"/>
    <col hidden="1" width="10" customWidth="1" min="7" max="7"/>
  </cols>
  <sheetData>
    <row r="1" ht="10" customHeight="1">
      <c r="A1" s="1" t="n"/>
      <c r="B1" s="1" t="n"/>
      <c r="C1" s="1" t="n"/>
      <c r="D1" s="1" t="n"/>
      <c r="E1" s="1" t="n"/>
      <c r="F1" s="1" t="n"/>
    </row>
    <row r="2" ht="18" customHeight="1">
      <c r="A2" s="2" t="inlineStr">
        <is>
          <t>RÈGLEMENT (UE) 2018/848</t>
        </is>
      </c>
      <c r="B2" s="1" t="n"/>
      <c r="C2" s="1" t="n"/>
      <c r="D2" s="1" t="n"/>
      <c r="E2" s="1" t="n"/>
      <c r="F2" s="1" t="n"/>
    </row>
    <row r="3" ht="42" customHeight="1">
      <c r="A3" s="3" t="inlineStr">
        <is>
          <t>Votre audit bio, préparé avant qu'il arrive.</t>
        </is>
      </c>
    </row>
    <row r="4" ht="20" customHeight="1">
      <c r="A4" s="4" t="inlineStr">
        <is>
          <t>Ce n'est pas la grille de l'auditeur : c'est votre liste de preuves. Cochez vos activités ci-dessous, l'onglet 02 se filtre tout seul et vous dit exactement quel papier sortir le jour J — et où vous l'avez rangé.</t>
        </is>
      </c>
    </row>
    <row r="5" ht="20" customHeight="1"/>
    <row r="6" ht="8" customHeight="1">
      <c r="A6" s="1" t="n"/>
      <c r="B6" s="1" t="n"/>
      <c r="C6" s="1" t="n"/>
      <c r="D6" s="1" t="n"/>
      <c r="E6" s="1" t="n"/>
      <c r="F6" s="1" t="n"/>
    </row>
    <row r="7" ht="20" customHeight="1">
      <c r="A7" s="5" t="inlineStr">
        <is>
          <t>MES ACTIVITÉS CERTIFIÉES</t>
        </is>
      </c>
      <c r="B7" s="1" t="n"/>
      <c r="C7" s="1" t="n"/>
      <c r="D7" s="5" t="inlineStr">
        <is>
          <t>MON EXPLOITATION</t>
        </is>
      </c>
      <c r="E7" s="1" t="n"/>
      <c r="F7" s="1" t="n"/>
    </row>
    <row r="8" ht="22" customHeight="1">
      <c r="A8" s="6" t="inlineStr">
        <is>
          <t>Je suis concerné</t>
        </is>
      </c>
      <c r="B8" s="7" t="inlineStr">
        <is>
          <t>Activité</t>
        </is>
      </c>
      <c r="C8" s="8" t="inlineStr">
        <is>
          <t>Preuves spécifiques</t>
        </is>
      </c>
      <c r="D8" s="1" t="n"/>
      <c r="E8" s="1" t="n"/>
      <c r="F8" s="1" t="n"/>
    </row>
    <row r="9" ht="24" customHeight="1">
      <c r="A9" s="9" t="inlineStr">
        <is>
          <t>Non</t>
        </is>
      </c>
      <c r="B9" s="10" t="inlineStr">
        <is>
          <t>Production végétale</t>
        </is>
      </c>
      <c r="C9" s="11" t="inlineStr">
        <is>
          <t>4 preuves</t>
        </is>
      </c>
      <c r="D9" s="12" t="inlineStr">
        <is>
          <t>Établissement / site</t>
        </is>
      </c>
      <c r="E9" s="13" t="inlineStr"/>
      <c r="F9" s="1" t="inlineStr"/>
      <c r="G9" t="inlineStr">
        <is>
          <t>veg</t>
        </is>
      </c>
    </row>
    <row r="10" ht="24" customHeight="1">
      <c r="A10" s="9" t="inlineStr">
        <is>
          <t>Non</t>
        </is>
      </c>
      <c r="B10" s="10" t="inlineStr">
        <is>
          <t>Élevage &amp; prod. animale</t>
        </is>
      </c>
      <c r="C10" s="11" t="inlineStr">
        <is>
          <t>4 preuves</t>
        </is>
      </c>
      <c r="D10" s="12" t="inlineStr">
        <is>
          <t>Responsable du dossier</t>
        </is>
      </c>
      <c r="E10" s="13" t="inlineStr"/>
      <c r="F10" s="1" t="inlineStr"/>
      <c r="G10" t="inlineStr">
        <is>
          <t>ani</t>
        </is>
      </c>
    </row>
    <row r="11" ht="24" customHeight="1">
      <c r="A11" s="9" t="inlineStr">
        <is>
          <t>Non</t>
        </is>
      </c>
      <c r="B11" s="10" t="inlineStr">
        <is>
          <t>Aquaculture &amp; algues</t>
        </is>
      </c>
      <c r="C11" s="11" t="inlineStr">
        <is>
          <t>3 preuves</t>
        </is>
      </c>
      <c r="D11" s="12" t="inlineStr">
        <is>
          <t>Date de l'audit</t>
        </is>
      </c>
      <c r="E11" s="14" t="inlineStr"/>
      <c r="F11" s="1" t="inlineStr"/>
      <c r="G11" t="inlineStr">
        <is>
          <t>aqua</t>
        </is>
      </c>
    </row>
    <row r="12" ht="24" customHeight="1">
      <c r="A12" s="9" t="inlineStr">
        <is>
          <t>Non</t>
        </is>
      </c>
      <c r="B12" s="10" t="inlineStr">
        <is>
          <t>Denrées transformées</t>
        </is>
      </c>
      <c r="C12" s="11" t="inlineStr">
        <is>
          <t>5 preuves</t>
        </is>
      </c>
      <c r="D12" s="12" t="inlineStr">
        <is>
          <t>Mon organisme (OC)</t>
        </is>
      </c>
      <c r="E12" s="15" t="inlineStr">
        <is>
          <t>FR-BIO-01</t>
        </is>
      </c>
      <c r="F12" s="1" t="n"/>
      <c r="G12" t="inlineStr">
        <is>
          <t>trans</t>
        </is>
      </c>
    </row>
    <row r="13" ht="24" customHeight="1">
      <c r="A13" s="9" t="inlineStr">
        <is>
          <t>Non</t>
        </is>
      </c>
      <c r="B13" s="10" t="inlineStr">
        <is>
          <t>Aliments pour animaux</t>
        </is>
      </c>
      <c r="C13" s="11" t="inlineStr">
        <is>
          <t>1 preuve</t>
        </is>
      </c>
      <c r="D13" s="1" t="n"/>
      <c r="E13" s="1" t="n"/>
      <c r="F13" s="1" t="n"/>
      <c r="G13" t="inlineStr">
        <is>
          <t>feed</t>
        </is>
      </c>
    </row>
    <row r="14" ht="30" customHeight="1">
      <c r="A14" s="9" t="inlineStr">
        <is>
          <t>Non</t>
        </is>
      </c>
      <c r="B14" s="10" t="inlineStr">
        <is>
          <t>Viticulture &amp; vinification</t>
        </is>
      </c>
      <c r="C14" s="11" t="inlineStr">
        <is>
          <t>3 preuves</t>
        </is>
      </c>
      <c r="D14" s="16">
        <f>COUNTIF('02 · Mes preuves'!$H$10:$H$51,"Oui")&amp;" preuve"&amp;IF(COUNTIF('02 · Mes preuves'!$H$10:$H$51,"Oui")&gt;1,"s","")&amp;" à rassembler"</f>
        <v/>
      </c>
      <c r="E14" s="17" t="n"/>
      <c r="F14" s="1" t="n"/>
      <c r="G14" t="inlineStr">
        <is>
          <t>vin</t>
        </is>
      </c>
    </row>
    <row r="15" ht="24" customHeight="1">
      <c r="A15" s="9" t="inlineStr">
        <is>
          <t>Non</t>
        </is>
      </c>
      <c r="B15" s="10" t="inlineStr">
        <is>
          <t>Levures biologiques</t>
        </is>
      </c>
      <c r="C15" s="11" t="inlineStr">
        <is>
          <t>1 preuve</t>
        </is>
      </c>
      <c r="D15" s="1" t="n"/>
      <c r="E15" s="1" t="n"/>
      <c r="F15" s="1" t="n"/>
      <c r="G15" t="inlineStr">
        <is>
          <t>lev</t>
        </is>
      </c>
    </row>
    <row r="16">
      <c r="A16" s="1" t="n"/>
      <c r="B16" s="1" t="n"/>
      <c r="C16" s="1" t="n"/>
      <c r="D16" s="1" t="n"/>
      <c r="E16" s="1" t="n"/>
      <c r="F16" s="1" t="n"/>
    </row>
    <row r="17">
      <c r="A17" s="1" t="n"/>
      <c r="B17" s="1" t="n"/>
      <c r="C17" s="1" t="n"/>
      <c r="D17" s="1" t="n"/>
      <c r="E17" s="1" t="n"/>
      <c r="F17" s="1" t="n"/>
    </row>
    <row r="18">
      <c r="A18" s="5" t="inlineStr">
        <is>
          <t>MODE D'EMPLOI</t>
        </is>
      </c>
      <c r="B18" s="1" t="n"/>
      <c r="C18" s="1" t="n"/>
      <c r="D18" s="1" t="n"/>
      <c r="E18" s="1" t="n"/>
      <c r="F18" s="1" t="n"/>
    </row>
    <row r="19" ht="32" customHeight="1">
      <c r="A19" s="18" t="inlineStr">
        <is>
          <t>Onglet 01</t>
        </is>
      </c>
      <c r="B19" s="19" t="inlineStr">
        <is>
          <t>Répondez Oui aux activités que vous faites certifier, puis renseignez le site, le responsable, la date d'audit et votre organisme certificateur.</t>
        </is>
      </c>
    </row>
    <row r="20" ht="32" customHeight="1">
      <c r="A20" s="18" t="inlineStr">
        <is>
          <t>Onglet 02</t>
        </is>
      </c>
      <c r="B20" s="19" t="inlineStr">
        <is>
          <t>Votre liste de preuves s'y filtre automatiquement. Pour chaque ligne, choisissez un statut (Prêt / En cours / Manquant / Non concerné) et notez où le document est rangé.</t>
        </is>
      </c>
    </row>
    <row r="21" ht="32" customHeight="1">
      <c r="A21" s="18" t="inlineStr">
        <is>
          <t>Onglet 03</t>
        </is>
      </c>
      <c r="B21" s="19" t="inlineStr">
        <is>
          <t>Votre synthèse : taux de préparation et liste de ce qu'il reste à récupérer avant la venue de l'auditeur. C'est la page à imprimer.</t>
        </is>
      </c>
    </row>
    <row r="22">
      <c r="A22" s="1" t="n"/>
      <c r="B22" s="1" t="n"/>
      <c r="C22" s="1" t="n"/>
      <c r="D22" s="1" t="n"/>
      <c r="E22" s="1" t="n"/>
      <c r="F22" s="1" t="n"/>
    </row>
    <row r="23">
      <c r="A23" s="20" t="inlineStr">
        <is>
          <t>Les cellules beiges se remplissent à la main. Les cellules grises contiennent des formules : ne les écrasez pas.</t>
        </is>
      </c>
    </row>
    <row r="24">
      <c r="A24" s="1" t="n"/>
      <c r="B24" s="1" t="n"/>
      <c r="C24" s="1" t="n"/>
      <c r="D24" s="1" t="n"/>
      <c r="E24" s="1" t="n"/>
      <c r="F24" s="1" t="n"/>
    </row>
    <row r="25">
      <c r="A25" s="1" t="n"/>
      <c r="B25" s="1" t="n"/>
      <c r="C25" s="1" t="n"/>
      <c r="D25" s="1" t="n"/>
      <c r="E25" s="1" t="n"/>
      <c r="F25" s="1" t="n"/>
    </row>
    <row r="26">
      <c r="A26" s="1" t="n"/>
      <c r="B26" s="1" t="n"/>
      <c r="C26" s="1" t="n"/>
      <c r="D26" s="1" t="n"/>
      <c r="E26" s="1" t="n"/>
      <c r="F26" s="1" t="n"/>
    </row>
    <row r="27">
      <c r="A27" s="1" t="n"/>
      <c r="B27" s="1" t="n"/>
      <c r="C27" s="1" t="n"/>
      <c r="D27" s="1" t="n"/>
      <c r="E27" s="1" t="n"/>
      <c r="F27" s="1" t="n"/>
    </row>
    <row r="28">
      <c r="A28" s="1" t="n"/>
      <c r="B28" s="1" t="n"/>
      <c r="C28" s="1" t="n"/>
      <c r="D28" s="1" t="n"/>
      <c r="E28" s="1" t="n"/>
      <c r="F28" s="1" t="n"/>
    </row>
    <row r="29">
      <c r="A29" s="1" t="n"/>
      <c r="B29" s="1" t="n"/>
      <c r="C29" s="1" t="n"/>
      <c r="D29" s="1" t="n"/>
      <c r="E29" s="1" t="n"/>
      <c r="F29" s="1" t="n"/>
    </row>
    <row r="30">
      <c r="A30" s="1" t="n"/>
      <c r="B30" s="1" t="n"/>
      <c r="C30" s="1" t="n"/>
      <c r="D30" s="1" t="n"/>
      <c r="E30" s="1" t="n"/>
      <c r="F30" s="1" t="n"/>
    </row>
    <row r="31">
      <c r="A31" s="1" t="n"/>
      <c r="B31" s="1" t="n"/>
      <c r="C31" s="1" t="n"/>
      <c r="D31" s="1" t="n"/>
      <c r="E31" s="1" t="n"/>
      <c r="F31" s="1" t="n"/>
    </row>
    <row r="32">
      <c r="A32" s="1" t="n"/>
      <c r="B32" s="1" t="n"/>
      <c r="C32" s="1" t="n"/>
      <c r="D32" s="1" t="n"/>
      <c r="E32" s="1" t="n"/>
      <c r="F32" s="1" t="n"/>
    </row>
    <row r="33">
      <c r="A33" s="1" t="n"/>
      <c r="B33" s="1" t="n"/>
      <c r="C33" s="1" t="n"/>
      <c r="D33" s="1" t="n"/>
      <c r="E33" s="1" t="n"/>
      <c r="F33" s="1" t="n"/>
    </row>
    <row r="34">
      <c r="A34" s="1" t="n"/>
      <c r="B34" s="1" t="n"/>
      <c r="C34" s="1" t="n"/>
      <c r="D34" s="1" t="n"/>
      <c r="E34" s="1" t="n"/>
      <c r="F34" s="1" t="n"/>
    </row>
    <row r="35">
      <c r="A35" s="1" t="n"/>
      <c r="B35" s="1" t="n"/>
      <c r="C35" s="1" t="n"/>
      <c r="D35" s="1" t="n"/>
      <c r="E35" s="1" t="n"/>
      <c r="F35" s="1" t="n"/>
    </row>
    <row r="36">
      <c r="A36" s="1" t="n"/>
      <c r="B36" s="1" t="n"/>
      <c r="C36" s="1" t="n"/>
      <c r="D36" s="1" t="n"/>
      <c r="E36" s="1" t="n"/>
      <c r="F36" s="1" t="n"/>
    </row>
    <row r="37">
      <c r="A37" s="1" t="n"/>
      <c r="B37" s="1" t="n"/>
      <c r="C37" s="1" t="n"/>
      <c r="D37" s="1" t="n"/>
      <c r="E37" s="1" t="n"/>
      <c r="F37" s="1" t="n"/>
    </row>
    <row r="38">
      <c r="A38" s="1" t="n"/>
      <c r="B38" s="1" t="n"/>
      <c r="C38" s="1" t="n"/>
      <c r="D38" s="1" t="n"/>
      <c r="E38" s="1" t="n"/>
      <c r="F38" s="1" t="n"/>
    </row>
    <row r="39">
      <c r="A39" s="1" t="n"/>
      <c r="B39" s="1" t="n"/>
      <c r="C39" s="1" t="n"/>
      <c r="D39" s="1" t="n"/>
      <c r="E39" s="1" t="n"/>
      <c r="F39" s="1" t="n"/>
    </row>
    <row r="40">
      <c r="A40" s="1" t="n"/>
      <c r="B40" s="1" t="n"/>
      <c r="C40" s="1" t="n"/>
      <c r="D40" s="1" t="n"/>
      <c r="E40" s="1" t="n"/>
      <c r="F40" s="1" t="n"/>
    </row>
  </sheetData>
  <mergeCells count="7">
    <mergeCell ref="B21:F21"/>
    <mergeCell ref="B20:F20"/>
    <mergeCell ref="A23:F23"/>
    <mergeCell ref="B19:F19"/>
    <mergeCell ref="D14:E14"/>
    <mergeCell ref="A3:F3"/>
    <mergeCell ref="A4:F5"/>
  </mergeCells>
  <conditionalFormatting sqref="A9:C15">
    <cfRule type="expression" priority="1" dxfId="0" stopIfTrue="0">
      <formula>$A9="Oui"</formula>
    </cfRule>
  </conditionalFormatting>
  <dataValidations count="1">
    <dataValidation sqref="A9:A15" showDropDown="0" showInputMessage="0" showErrorMessage="0" allowBlank="0" errorTitle="Valeur attendue" error="Répondez simplement Oui ou Non." type="list">
      <formula1>"Oui,Non"</formula1>
    </dataValidation>
  </dataValidations>
  <pageMargins left="0.4" right="0.4" top="1" bottom="1" header="0.5" footer="0.5"/>
  <pageSetup orientation="portrait" fitToHeight="0" fitToWidth="1"/>
  <headerFooter>
    <oddHeader/>
    <oddFooter>&amp;L&amp;8 &amp;K6F665APréparer son audit bio — Règlement (UE) 2018/848&amp;R&amp;8 &amp;K6F665APage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5A6B3A"/>
    <outlinePr summaryBelow="1" summaryRight="1"/>
    <pageSetUpPr fitToPage="1"/>
  </sheetPr>
  <dimension ref="A1:J6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42" customWidth="1" min="3" max="3"/>
    <col width="14" customWidth="1" min="4" max="4"/>
    <col width="62" customWidth="1" min="5" max="5"/>
    <col width="16" customWidth="1" min="6" max="6"/>
    <col width="30" customWidth="1" min="7" max="7"/>
    <col width="12" customWidth="1" min="8" max="8"/>
    <col hidden="1" width="8" customWidth="1" min="9" max="9"/>
    <col hidden="1" width="8" customWidth="1" min="10" max="10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18" customHeight="1">
      <c r="A2" s="2" t="inlineStr">
        <is>
          <t>MES PREUVES À RASSEMBLER</t>
        </is>
      </c>
      <c r="B2" s="1" t="n"/>
      <c r="C2" s="1" t="n"/>
      <c r="D2" s="1" t="n"/>
      <c r="E2" s="1" t="n"/>
      <c r="F2" s="1" t="n"/>
      <c r="G2" s="1" t="n"/>
      <c r="H2" s="1" t="n"/>
    </row>
    <row r="3" ht="38" customHeight="1">
      <c r="A3" s="21" t="inlineStr">
        <is>
          <t>Une ligne, une preuve à sortir le jour J.</t>
        </is>
      </c>
      <c r="F3" s="1" t="n"/>
      <c r="G3" s="1" t="n"/>
      <c r="H3" s="1" t="n"/>
    </row>
    <row r="4" ht="8" customHeight="1">
      <c r="A4" s="1" t="n"/>
      <c r="B4" s="1" t="n"/>
      <c r="C4" s="1" t="n"/>
      <c r="D4" s="1" t="n"/>
      <c r="E4" s="1" t="n"/>
      <c r="F4" s="1" t="n"/>
      <c r="G4" s="1" t="n"/>
      <c r="H4" s="1" t="n"/>
    </row>
    <row r="5" ht="18" customHeight="1">
      <c r="A5" s="22" t="inlineStr">
        <is>
          <t>TAUX DE PRÉPARATION</t>
        </is>
      </c>
      <c r="B5" s="23" t="n"/>
      <c r="C5" s="24" t="inlineStr">
        <is>
          <t>PREUVES PRÊTES</t>
        </is>
      </c>
      <c r="D5" s="24" t="inlineStr">
        <is>
          <t>EN COURS</t>
        </is>
      </c>
      <c r="E5" s="25" t="inlineStr">
        <is>
          <t>Les points « non concerné » sont exclus du calcul du taux.</t>
        </is>
      </c>
      <c r="F5" s="24" t="inlineStr">
        <is>
          <t>MANQUANTES</t>
        </is>
      </c>
      <c r="G5" s="24" t="inlineStr">
        <is>
          <t>NON CONCERNÉES</t>
        </is>
      </c>
      <c r="H5" s="1" t="n"/>
    </row>
    <row r="6" ht="34" customHeight="1">
      <c r="A6" s="26">
        <f>IF(COUNTIF($H$10:$H$51,"Oui")-$G$6=0,0,$C$6/(COUNTIF($H$10:$H$51,"Oui")-$G$6))</f>
        <v/>
      </c>
      <c r="B6" s="23" t="n"/>
      <c r="C6" s="27">
        <f>COUNTIFS($H$10:$H$51,"Oui",$F$10:$F$51,"Prêt")</f>
        <v/>
      </c>
      <c r="D6" s="28">
        <f>COUNTIFS($H$10:$H$51,"Oui",$F$10:$F$51,"En cours")</f>
        <v/>
      </c>
      <c r="F6" s="29">
        <f>COUNTIFS($H$10:$H$51,"Oui",$F$10:$F$51,"Manquant")</f>
        <v/>
      </c>
      <c r="G6" s="30">
        <f>COUNTIFS($H$10:$H$51,"Oui",$F$10:$F$51,"Non concerné")</f>
        <v/>
      </c>
      <c r="H6" s="1" t="n"/>
    </row>
    <row r="7" ht="14" customHeight="1">
      <c r="A7" s="1" t="n"/>
      <c r="B7" s="1" t="n"/>
      <c r="C7" s="1" t="n"/>
      <c r="D7" s="1" t="n"/>
      <c r="E7" s="1" t="n"/>
      <c r="F7" s="1" t="n"/>
      <c r="G7" s="1" t="n"/>
      <c r="H7" s="1" t="n"/>
    </row>
    <row r="8" ht="26" customHeight="1">
      <c r="A8" s="2" t="inlineStr">
        <is>
          <t>MON DOSSIER DOCUMENTAIRE</t>
        </is>
      </c>
      <c r="F8" s="1" t="n"/>
      <c r="G8" s="1" t="n"/>
      <c r="H8" s="1" t="n"/>
    </row>
    <row r="9" ht="24" customHeight="1">
      <c r="A9" s="31" t="inlineStr">
        <is>
          <t>RÉF.</t>
        </is>
      </c>
      <c r="B9" s="31" t="inlineStr">
        <is>
          <t>FILIÈRE</t>
        </is>
      </c>
      <c r="C9" s="32" t="inlineStr">
        <is>
          <t>EXIGENCE</t>
        </is>
      </c>
      <c r="D9" s="32" t="inlineStr">
        <is>
          <t>RÉFÉRENCE</t>
        </is>
      </c>
      <c r="E9" s="32" t="inlineStr">
        <is>
          <t>PREUVE ATTENDUE LE JOUR J</t>
        </is>
      </c>
      <c r="F9" s="31" t="inlineStr">
        <is>
          <t>STATUT</t>
        </is>
      </c>
      <c r="G9" s="32" t="inlineStr">
        <is>
          <t>RANGÉ OÙ ?</t>
        </is>
      </c>
      <c r="H9" s="31" t="inlineStr">
        <is>
          <t>CONCERNÉ</t>
        </is>
      </c>
    </row>
    <row r="10" ht="35" customHeight="1">
      <c r="A10" s="33" t="inlineStr">
        <is>
          <t>D01</t>
        </is>
      </c>
      <c r="B10" s="34" t="inlineStr">
        <is>
          <t>Transversal</t>
        </is>
      </c>
      <c r="C10" s="35" t="inlineStr">
        <is>
          <t>Notification Agence Bio</t>
        </is>
      </c>
      <c r="D10" s="36" t="inlineStr">
        <is>
          <t>Art. 34.1</t>
        </is>
      </c>
      <c r="E10" s="37" t="inlineStr">
        <is>
          <t>Attestation de notification officielle à jour, imprimée depuis le portail Agence Bio.</t>
        </is>
      </c>
      <c r="F10" s="38" t="n"/>
      <c r="G10" s="39" t="n"/>
      <c r="H10" s="40">
        <f>IF($I10="all","Oui",IF(INDEX('01 · Mes activités'!$A$9:$A$15,MATCH($I10,'01 · Mes activités'!$G$9:$G$15,0))="Oui","Oui","Non"))</f>
        <v/>
      </c>
      <c r="I10" t="inlineStr">
        <is>
          <t>all</t>
        </is>
      </c>
      <c r="J10">
        <f>IF(AND($H10="Oui",OR($F10="En cours",$F10="Manquant")),COUNTIFS($H$10:$H10,"Oui",$F$10:$F10,"En cours")+COUNTIFS($H$10:$H10,"Oui",$F$10:$F10,"Manquant"),"")</f>
        <v/>
      </c>
    </row>
    <row r="11" ht="35" customHeight="1">
      <c r="A11" s="33" t="inlineStr">
        <is>
          <t>D02</t>
        </is>
      </c>
      <c r="B11" s="34" t="inlineStr">
        <is>
          <t>Transversal</t>
        </is>
      </c>
      <c r="C11" s="35" t="inlineStr">
        <is>
          <t>Engagement d'activité signé</t>
        </is>
      </c>
      <c r="D11" s="36" t="inlineStr">
        <is>
          <t>Art. 39.2</t>
        </is>
      </c>
      <c r="E11" s="37" t="inlineStr">
        <is>
          <t>Le document d'engagement signé et sa preuve de transmission à votre organisme certificateur.</t>
        </is>
      </c>
      <c r="F11" s="38" t="n"/>
      <c r="G11" s="39" t="n"/>
      <c r="H11" s="40">
        <f>IF($I11="all","Oui",IF(INDEX('01 · Mes activités'!$A$9:$A$15,MATCH($I11,'01 · Mes activités'!$G$9:$G$15,0))="Oui","Oui","Non"))</f>
        <v/>
      </c>
      <c r="I11" t="inlineStr">
        <is>
          <t>all</t>
        </is>
      </c>
      <c r="J11">
        <f>IF(AND($H11="Oui",OR($F11="En cours",$F11="Manquant")),COUNTIFS($H$10:$H11,"Oui",$F$10:$F11,"En cours")+COUNTIFS($H$10:$H11,"Oui",$F$10:$F11,"Manquant"),"")</f>
        <v/>
      </c>
    </row>
    <row r="12" ht="35" customHeight="1">
      <c r="A12" s="33" t="inlineStr">
        <is>
          <t>D03</t>
        </is>
      </c>
      <c r="B12" s="34" t="inlineStr">
        <is>
          <t>Transversal</t>
        </is>
      </c>
      <c r="C12" s="35" t="inlineStr">
        <is>
          <t>Contrat avec votre organisme certificateur</t>
        </is>
      </c>
      <c r="D12" s="36" t="inlineStr">
        <is>
          <t>Art. 34.1</t>
        </is>
      </c>
      <c r="E12" s="37" t="inlineStr">
        <is>
          <t>Contrat de certification bio signé, en cours de validité, avec un OC accrédité ISO 17065.</t>
        </is>
      </c>
      <c r="F12" s="38" t="n"/>
      <c r="G12" s="39" t="n"/>
      <c r="H12" s="40">
        <f>IF($I12="all","Oui",IF(INDEX('01 · Mes activités'!$A$9:$A$15,MATCH($I12,'01 · Mes activités'!$G$9:$G$15,0))="Oui","Oui","Non"))</f>
        <v/>
      </c>
      <c r="I12" t="inlineStr">
        <is>
          <t>all</t>
        </is>
      </c>
      <c r="J12">
        <f>IF(AND($H12="Oui",OR($F12="En cours",$F12="Manquant")),COUNTIFS($H$10:$H12,"Oui",$F$10:$F12,"En cours")+COUNTIFS($H$10:$H12,"Oui",$F$10:$F12,"Manquant"),"")</f>
        <v/>
      </c>
    </row>
    <row r="13" ht="35" customHeight="1">
      <c r="A13" s="33" t="inlineStr">
        <is>
          <t>D04</t>
        </is>
      </c>
      <c r="B13" s="34" t="inlineStr">
        <is>
          <t>Transversal</t>
        </is>
      </c>
      <c r="C13" s="35" t="inlineStr">
        <is>
          <t>Certificat bio TRACES</t>
        </is>
      </c>
      <c r="D13" s="36" t="inlineStr">
        <is>
          <t>Art. 35</t>
        </is>
      </c>
      <c r="E13" s="37" t="inlineStr">
        <is>
          <t>Certificat TRACES annexe VI valide, couvrant bien tous les produits que vous vendez en bio.</t>
        </is>
      </c>
      <c r="F13" s="38" t="n"/>
      <c r="G13" s="39" t="n"/>
      <c r="H13" s="40">
        <f>IF($I13="all","Oui",IF(INDEX('01 · Mes activités'!$A$9:$A$15,MATCH($I13,'01 · Mes activités'!$G$9:$G$15,0))="Oui","Oui","Non"))</f>
        <v/>
      </c>
      <c r="I13" t="inlineStr">
        <is>
          <t>all</t>
        </is>
      </c>
      <c r="J13">
        <f>IF(AND($H13="Oui",OR($F13="En cours",$F13="Manquant")),COUNTIFS($H$10:$H13,"Oui",$F$10:$F13,"En cours")+COUNTIFS($H$10:$H13,"Oui",$F$10:$F13,"Manquant"),"")</f>
        <v/>
      </c>
    </row>
    <row r="14" ht="35" customHeight="1">
      <c r="A14" s="33" t="inlineStr">
        <is>
          <t>D05</t>
        </is>
      </c>
      <c r="B14" s="34" t="inlineStr">
        <is>
          <t>Transversal</t>
        </is>
      </c>
      <c r="C14" s="35" t="inlineStr">
        <is>
          <t>Plan de masse du site</t>
        </is>
      </c>
      <c r="D14" s="36" t="inlineStr">
        <is>
          <t>Art. 39.1</t>
        </is>
      </c>
      <c r="E14" s="37" t="inlineStr">
        <is>
          <t>Plan du site ou des parcelles identifiant clairement les zones bio, conversion et conventionnel.</t>
        </is>
      </c>
      <c r="F14" s="38" t="n"/>
      <c r="G14" s="39" t="n"/>
      <c r="H14" s="40">
        <f>IF($I14="all","Oui",IF(INDEX('01 · Mes activités'!$A$9:$A$15,MATCH($I14,'01 · Mes activités'!$G$9:$G$15,0))="Oui","Oui","Non"))</f>
        <v/>
      </c>
      <c r="I14" t="inlineStr">
        <is>
          <t>all</t>
        </is>
      </c>
      <c r="J14">
        <f>IF(AND($H14="Oui",OR($F14="En cours",$F14="Manquant")),COUNTIFS($H$10:$H14,"Oui",$F$10:$F14,"En cours")+COUNTIFS($H$10:$H14,"Oui",$F$10:$F14,"Manquant"),"")</f>
        <v/>
      </c>
    </row>
    <row r="15" ht="35" customHeight="1">
      <c r="A15" s="33" t="inlineStr">
        <is>
          <t>D06</t>
        </is>
      </c>
      <c r="B15" s="34" t="inlineStr">
        <is>
          <t>Transversal</t>
        </is>
      </c>
      <c r="C15" s="35" t="inlineStr">
        <is>
          <t>Factures d'achats d'intrants</t>
        </is>
      </c>
      <c r="D15" s="36" t="inlineStr">
        <is>
          <t>Art. 39.1</t>
        </is>
      </c>
      <c r="E15" s="37" t="inlineStr">
        <is>
          <t>Factures d'intrants (semences, fertilisants, aliments) portant la mention bio et le code OC du fournisseur.</t>
        </is>
      </c>
      <c r="F15" s="38" t="n"/>
      <c r="G15" s="39" t="n"/>
      <c r="H15" s="40">
        <f>IF($I15="all","Oui",IF(INDEX('01 · Mes activités'!$A$9:$A$15,MATCH($I15,'01 · Mes activités'!$G$9:$G$15,0))="Oui","Oui","Non"))</f>
        <v/>
      </c>
      <c r="I15" t="inlineStr">
        <is>
          <t>all</t>
        </is>
      </c>
      <c r="J15">
        <f>IF(AND($H15="Oui",OR($F15="En cours",$F15="Manquant")),COUNTIFS($H$10:$H15,"Oui",$F$10:$F15,"En cours")+COUNTIFS($H$10:$H15,"Oui",$F$10:$F15,"Manquant"),"")</f>
        <v/>
      </c>
    </row>
    <row r="16" ht="35" customHeight="1">
      <c r="A16" s="33" t="inlineStr">
        <is>
          <t>D07</t>
        </is>
      </c>
      <c r="B16" s="34" t="inlineStr">
        <is>
          <t>Transversal</t>
        </is>
      </c>
      <c r="C16" s="35" t="inlineStr">
        <is>
          <t>Attestations « sans OGM »</t>
        </is>
      </c>
      <c r="D16" s="36" t="inlineStr">
        <is>
          <t>Art. 11.3</t>
        </is>
      </c>
      <c r="E16" s="37" t="inlineStr">
        <is>
          <t>Attestation fournisseur de moins d'un an pour chaque intrant non couvert par un certificat bio.</t>
        </is>
      </c>
      <c r="F16" s="38" t="n"/>
      <c r="G16" s="39" t="n"/>
      <c r="H16" s="40">
        <f>IF($I16="all","Oui",IF(INDEX('01 · Mes activités'!$A$9:$A$15,MATCH($I16,'01 · Mes activités'!$G$9:$G$15,0))="Oui","Oui","Non"))</f>
        <v/>
      </c>
      <c r="I16" t="inlineStr">
        <is>
          <t>all</t>
        </is>
      </c>
      <c r="J16">
        <f>IF(AND($H16="Oui",OR($F16="En cours",$F16="Manquant")),COUNTIFS($H$10:$H16,"Oui",$F$10:$F16,"En cours")+COUNTIFS($H$10:$H16,"Oui",$F$10:$F16,"Manquant"),"")</f>
        <v/>
      </c>
    </row>
    <row r="17" ht="35" customHeight="1">
      <c r="A17" s="33" t="inlineStr">
        <is>
          <t>D08</t>
        </is>
      </c>
      <c r="B17" s="34" t="inlineStr">
        <is>
          <t>Transversal</t>
        </is>
      </c>
      <c r="C17" s="35" t="inlineStr">
        <is>
          <t>Certificats bio de vos fournisseurs</t>
        </is>
      </c>
      <c r="D17" s="36" t="inlineStr">
        <is>
          <t>Art. 35.2</t>
        </is>
      </c>
      <c r="E17" s="37" t="inlineStr">
        <is>
          <t>Copie du certificat TRACES valide de TOUS vos fournisseurs d'ingrédients, revérifiée cette année.</t>
        </is>
      </c>
      <c r="F17" s="38" t="n"/>
      <c r="G17" s="39" t="n"/>
      <c r="H17" s="40">
        <f>IF($I17="all","Oui",IF(INDEX('01 · Mes activités'!$A$9:$A$15,MATCH($I17,'01 · Mes activités'!$G$9:$G$15,0))="Oui","Oui","Non"))</f>
        <v/>
      </c>
      <c r="I17" t="inlineStr">
        <is>
          <t>all</t>
        </is>
      </c>
      <c r="J17">
        <f>IF(AND($H17="Oui",OR($F17="En cours",$F17="Manquant")),COUNTIFS($H$10:$H17,"Oui",$F$10:$F17,"En cours")+COUNTIFS($H$10:$H17,"Oui",$F$10:$F17,"Manquant"),"")</f>
        <v/>
      </c>
    </row>
    <row r="18" ht="35" customHeight="1">
      <c r="A18" s="33" t="inlineStr">
        <is>
          <t>D09</t>
        </is>
      </c>
      <c r="B18" s="34" t="inlineStr">
        <is>
          <t>Transversal</t>
        </is>
      </c>
      <c r="C18" s="35" t="inlineStr">
        <is>
          <t>Comptabilité matière</t>
        </is>
      </c>
      <c r="D18" s="36" t="inlineStr">
        <is>
          <t>Art. 39.1</t>
        </is>
      </c>
      <c r="E18" s="37" t="inlineStr">
        <is>
          <t>Tableau des stocks entrées / sorties / pertes / ventes démontrant l'équilibre des volumes bio.</t>
        </is>
      </c>
      <c r="F18" s="38" t="n"/>
      <c r="G18" s="39" t="n"/>
      <c r="H18" s="40">
        <f>IF($I18="all","Oui",IF(INDEX('01 · Mes activités'!$A$9:$A$15,MATCH($I18,'01 · Mes activités'!$G$9:$G$15,0))="Oui","Oui","Non"))</f>
        <v/>
      </c>
      <c r="I18" t="inlineStr">
        <is>
          <t>all</t>
        </is>
      </c>
      <c r="J18">
        <f>IF(AND($H18="Oui",OR($F18="En cours",$F18="Manquant")),COUNTIFS($H$10:$H18,"Oui",$F$10:$F18,"En cours")+COUNTIFS($H$10:$H18,"Oui",$F$10:$F18,"Manquant"),"")</f>
        <v/>
      </c>
    </row>
    <row r="19" ht="35" customHeight="1">
      <c r="A19" s="33" t="inlineStr">
        <is>
          <t>D10</t>
        </is>
      </c>
      <c r="B19" s="34" t="inlineStr">
        <is>
          <t>Transversal</t>
        </is>
      </c>
      <c r="C19" s="35" t="inlineStr">
        <is>
          <t>Procédures HACCP &amp; nettoyage</t>
        </is>
      </c>
      <c r="D19" s="36" t="inlineStr">
        <is>
          <t>Art. 28.1</t>
        </is>
      </c>
      <c r="E19" s="37" t="inlineStr">
        <is>
          <t>Enregistrements de nettoyage des cuves et lignes avant lot bio, plus les fiches techniques détergents.</t>
        </is>
      </c>
      <c r="F19" s="38" t="n"/>
      <c r="G19" s="39" t="n"/>
      <c r="H19" s="40">
        <f>IF($I19="all","Oui",IF(INDEX('01 · Mes activités'!$A$9:$A$15,MATCH($I19,'01 · Mes activités'!$G$9:$G$15,0))="Oui","Oui","Non"))</f>
        <v/>
      </c>
      <c r="I19" t="inlineStr">
        <is>
          <t>all</t>
        </is>
      </c>
      <c r="J19">
        <f>IF(AND($H19="Oui",OR($F19="En cours",$F19="Manquant")),COUNTIFS($H$10:$H19,"Oui",$F$10:$F19,"En cours")+COUNTIFS($H$10:$H19,"Oui",$F$10:$F19,"Manquant"),"")</f>
        <v/>
      </c>
    </row>
    <row r="20" ht="35" customHeight="1">
      <c r="A20" s="33" t="inlineStr">
        <is>
          <t>D11</t>
        </is>
      </c>
      <c r="B20" s="34" t="inlineStr">
        <is>
          <t>Transversal</t>
        </is>
      </c>
      <c r="C20" s="35" t="inlineStr">
        <is>
          <t>Procédure de quarantaine &amp; alerte</t>
        </is>
      </c>
      <c r="D20" s="36" t="inlineStr">
        <is>
          <t>Art. 27-28</t>
        </is>
      </c>
      <c r="E20" s="37" t="inlineStr">
        <is>
          <t>Procédure écrite de blocage d'un lot douteux et modèle de notification à l'OC.</t>
        </is>
      </c>
      <c r="F20" s="38" t="n"/>
      <c r="G20" s="39" t="n"/>
      <c r="H20" s="40">
        <f>IF($I20="all","Oui",IF(INDEX('01 · Mes activités'!$A$9:$A$15,MATCH($I20,'01 · Mes activités'!$G$9:$G$15,0))="Oui","Oui","Non"))</f>
        <v/>
      </c>
      <c r="I20" t="inlineStr">
        <is>
          <t>all</t>
        </is>
      </c>
      <c r="J20">
        <f>IF(AND($H20="Oui",OR($F20="En cours",$F20="Manquant")),COUNTIFS($H$10:$H20,"Oui",$F$10:$F20,"En cours")+COUNTIFS($H$10:$H20,"Oui",$F$10:$F20,"Manquant"),"")</f>
        <v/>
      </c>
    </row>
    <row r="21" ht="22" customHeight="1">
      <c r="A21" s="33" t="inlineStr">
        <is>
          <t>D12</t>
        </is>
      </c>
      <c r="B21" s="41" t="inlineStr">
        <is>
          <t>Végétale</t>
        </is>
      </c>
      <c r="C21" s="35" t="inlineStr">
        <is>
          <t>Matériel hétérogène / semences</t>
        </is>
      </c>
      <c r="D21" s="36" t="inlineStr">
        <is>
          <t>Art. 13</t>
        </is>
      </c>
      <c r="E21" s="37" t="inlineStr">
        <is>
          <t>Dossier de notification et accusé de réception de 3 mois sans opposition.</t>
        </is>
      </c>
      <c r="F21" s="38" t="n"/>
      <c r="G21" s="39" t="n"/>
      <c r="H21" s="40">
        <f>IF($I21="all","Oui",IF(INDEX('01 · Mes activités'!$A$9:$A$15,MATCH($I21,'01 · Mes activités'!$G$9:$G$15,0))="Oui","Oui","Non"))</f>
        <v/>
      </c>
      <c r="I21" t="inlineStr">
        <is>
          <t>veg</t>
        </is>
      </c>
      <c r="J21">
        <f>IF(AND($H21="Oui",OR($F21="En cours",$F21="Manquant")),COUNTIFS($H$10:$H21,"Oui",$F$10:$F21,"En cours")+COUNTIFS($H$10:$H21,"Oui",$F$10:$F21,"Manquant"),"")</f>
        <v/>
      </c>
    </row>
    <row r="22" ht="35" customHeight="1">
      <c r="A22" s="33" t="inlineStr">
        <is>
          <t>D13</t>
        </is>
      </c>
      <c r="B22" s="41" t="inlineStr">
        <is>
          <t>Animale</t>
        </is>
      </c>
      <c r="C22" s="35" t="inlineStr">
        <is>
          <t>Registre vétérinaire</t>
        </is>
      </c>
      <c r="D22" s="36" t="inlineStr">
        <is>
          <t>Art. 14</t>
        </is>
      </c>
      <c r="E22" s="37" t="inlineStr">
        <is>
          <t>Carnet sanitaire d'élevage, ordonnances, et preuve du délai d'attente doublé (48 h minimum).</t>
        </is>
      </c>
      <c r="F22" s="38" t="n"/>
      <c r="G22" s="39" t="n"/>
      <c r="H22" s="40">
        <f>IF($I22="all","Oui",IF(INDEX('01 · Mes activités'!$A$9:$A$15,MATCH($I22,'01 · Mes activités'!$G$9:$G$15,0))="Oui","Oui","Non"))</f>
        <v/>
      </c>
      <c r="I22" t="inlineStr">
        <is>
          <t>ani</t>
        </is>
      </c>
      <c r="J22">
        <f>IF(AND($H22="Oui",OR($F22="En cours",$F22="Manquant")),COUNTIFS($H$10:$H22,"Oui",$F$10:$F22,"En cours")+COUNTIFS($H$10:$H22,"Oui",$F$10:$F22,"Manquant"),"")</f>
        <v/>
      </c>
    </row>
    <row r="23" ht="22" customHeight="1">
      <c r="A23" s="33" t="inlineStr">
        <is>
          <t>D14</t>
        </is>
      </c>
      <c r="B23" s="41" t="inlineStr">
        <is>
          <t>Aquaculture</t>
        </is>
      </c>
      <c r="C23" s="35" t="inlineStr">
        <is>
          <t>Évaluation d'impact environnemental</t>
        </is>
      </c>
      <c r="D23" s="36" t="inlineStr">
        <is>
          <t>Art. 15</t>
        </is>
      </c>
      <c r="E23" s="37" t="inlineStr">
        <is>
          <t>Étude d'impact du site, exigée dès 20 t/an de production.</t>
        </is>
      </c>
      <c r="F23" s="38" t="n"/>
      <c r="G23" s="39" t="n"/>
      <c r="H23" s="40">
        <f>IF($I23="all","Oui",IF(INDEX('01 · Mes activités'!$A$9:$A$15,MATCH($I23,'01 · Mes activités'!$G$9:$G$15,0))="Oui","Oui","Non"))</f>
        <v/>
      </c>
      <c r="I23" t="inlineStr">
        <is>
          <t>aqua</t>
        </is>
      </c>
      <c r="J23">
        <f>IF(AND($H23="Oui",OR($F23="En cours",$F23="Manquant")),COUNTIFS($H$10:$H23,"Oui",$F$10:$F23,"En cours")+COUNTIFS($H$10:$H23,"Oui",$F$10:$F23,"Manquant"),"")</f>
        <v/>
      </c>
    </row>
    <row r="24" ht="35" customHeight="1">
      <c r="A24" s="33" t="inlineStr">
        <is>
          <t>D15</t>
        </is>
      </c>
      <c r="B24" s="41" t="inlineStr">
        <is>
          <t>Transformés</t>
        </is>
      </c>
      <c r="C24" s="35" t="inlineStr">
        <is>
          <t>Fiches techniques arômes</t>
        </is>
      </c>
      <c r="D24" s="36" t="inlineStr">
        <is>
          <t>Art. 16</t>
        </is>
      </c>
      <c r="E24" s="37" t="inlineStr">
        <is>
          <t>Fiche technique fabricant garantissant 95 % de la source nommée, pour chaque arôme utilisé.</t>
        </is>
      </c>
      <c r="F24" s="38" t="n"/>
      <c r="G24" s="39" t="n"/>
      <c r="H24" s="40">
        <f>IF($I24="all","Oui",IF(INDEX('01 · Mes activités'!$A$9:$A$15,MATCH($I24,'01 · Mes activités'!$G$9:$G$15,0))="Oui","Oui","Non"))</f>
        <v/>
      </c>
      <c r="I24" t="inlineStr">
        <is>
          <t>trans</t>
        </is>
      </c>
      <c r="J24">
        <f>IF(AND($H24="Oui",OR($F24="En cours",$F24="Manquant")),COUNTIFS($H$10:$H24,"Oui",$F$10:$F24,"En cours")+COUNTIFS($H$10:$H24,"Oui",$F$10:$F24,"Manquant"),"")</f>
        <v/>
      </c>
    </row>
    <row r="25" ht="35" customHeight="1">
      <c r="A25" s="33" t="inlineStr">
        <is>
          <t>D16</t>
        </is>
      </c>
      <c r="B25" s="41" t="inlineStr">
        <is>
          <t>Vin</t>
        </is>
      </c>
      <c r="C25" s="35" t="inlineStr">
        <is>
          <t>Registre de chai &amp; filtres</t>
        </is>
      </c>
      <c r="D25" s="36" t="inlineStr">
        <is>
          <t>Art. 18</t>
        </is>
      </c>
      <c r="E25" s="37" t="inlineStr">
        <is>
          <t>Fiches filtres (pores ≥ 0,2 µm) et relevés de thermovinification (T° ≤ 75 °C).</t>
        </is>
      </c>
      <c r="F25" s="38" t="n"/>
      <c r="G25" s="39" t="n"/>
      <c r="H25" s="40">
        <f>IF($I25="all","Oui",IF(INDEX('01 · Mes activités'!$A$9:$A$15,MATCH($I25,'01 · Mes activités'!$G$9:$G$15,0))="Oui","Oui","Non"))</f>
        <v/>
      </c>
      <c r="I25" t="inlineStr">
        <is>
          <t>vin</t>
        </is>
      </c>
      <c r="J25">
        <f>IF(AND($H25="Oui",OR($F25="En cours",$F25="Manquant")),COUNTIFS($H$10:$H25,"Oui",$F$10:$F25,"En cours")+COUNTIFS($H$10:$H25,"Oui",$F$10:$F25,"Manquant"),"")</f>
        <v/>
      </c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</row>
    <row r="27" ht="26" customHeight="1">
      <c r="A27" s="2" t="inlineStr">
        <is>
          <t>CE QUE L'AUDITEUR REGARDERA SUR LE SITE</t>
        </is>
      </c>
      <c r="F27" s="1" t="n"/>
      <c r="G27" s="1" t="n"/>
      <c r="H27" s="1" t="n"/>
    </row>
    <row r="28" ht="24" customHeight="1">
      <c r="A28" s="31" t="inlineStr">
        <is>
          <t>RÉF.</t>
        </is>
      </c>
      <c r="B28" s="31" t="inlineStr">
        <is>
          <t>FILIÈRE</t>
        </is>
      </c>
      <c r="C28" s="32" t="inlineStr">
        <is>
          <t>EXIGENCE</t>
        </is>
      </c>
      <c r="D28" s="32" t="inlineStr">
        <is>
          <t>RÉFÉRENCE</t>
        </is>
      </c>
      <c r="E28" s="32" t="inlineStr">
        <is>
          <t>PREUVE ATTENDUE LE JOUR J</t>
        </is>
      </c>
      <c r="F28" s="31" t="inlineStr">
        <is>
          <t>STATUT</t>
        </is>
      </c>
      <c r="G28" s="32" t="inlineStr">
        <is>
          <t>RANGÉ OÙ ?</t>
        </is>
      </c>
      <c r="H28" s="31" t="inlineStr">
        <is>
          <t>CONCERNÉ</t>
        </is>
      </c>
    </row>
    <row r="29" ht="35" customHeight="1">
      <c r="A29" s="33" t="inlineStr">
        <is>
          <t>T1.1</t>
        </is>
      </c>
      <c r="B29" s="34" t="inlineStr">
        <is>
          <t>Transversal</t>
        </is>
      </c>
      <c r="C29" s="35" t="inlineStr">
        <is>
          <t>Contrôle à la réception</t>
        </is>
      </c>
      <c r="D29" s="36" t="inlineStr">
        <is>
          <t>Annexe III</t>
        </is>
      </c>
      <c r="E29" s="37" t="inlineStr">
        <is>
          <t>Vos bons de réception avec contrôle emballage / étiquetage / code OC tracé et signé.</t>
        </is>
      </c>
      <c r="F29" s="38" t="n"/>
      <c r="G29" s="39" t="n"/>
      <c r="H29" s="40">
        <f>IF($I29="all","Oui",IF(INDEX('01 · Mes activités'!$A$9:$A$15,MATCH($I29,'01 · Mes activités'!$G$9:$G$15,0))="Oui","Oui","Non"))</f>
        <v/>
      </c>
      <c r="I29" t="inlineStr">
        <is>
          <t>all</t>
        </is>
      </c>
      <c r="J29">
        <f>IF(AND($H29="Oui",OR($F29="En cours",$F29="Manquant")),COUNTIFS($H$10:$H29,"Oui",$F$10:$F29,"En cours")+COUNTIFS($H$10:$H29,"Oui",$F$10:$F29,"Manquant"),"")</f>
        <v/>
      </c>
    </row>
    <row r="30" ht="35" customHeight="1">
      <c r="A30" s="33" t="inlineStr">
        <is>
          <t>T1.2</t>
        </is>
      </c>
      <c r="B30" s="34" t="inlineStr">
        <is>
          <t>Transversal</t>
        </is>
      </c>
      <c r="C30" s="35" t="inlineStr">
        <is>
          <t>Séparation physique en stockage</t>
        </is>
      </c>
      <c r="D30" s="36" t="inlineStr">
        <is>
          <t>Art. 9 &amp; 28</t>
        </is>
      </c>
      <c r="E30" s="37" t="inlineStr">
        <is>
          <t>Zones bio, conversion et conventionnel réellement séparées et signalées dans le magasin.</t>
        </is>
      </c>
      <c r="F30" s="38" t="n"/>
      <c r="G30" s="39" t="n"/>
      <c r="H30" s="40">
        <f>IF($I30="all","Oui",IF(INDEX('01 · Mes activités'!$A$9:$A$15,MATCH($I30,'01 · Mes activités'!$G$9:$G$15,0))="Oui","Oui","Non"))</f>
        <v/>
      </c>
      <c r="I30" t="inlineStr">
        <is>
          <t>all</t>
        </is>
      </c>
      <c r="J30">
        <f>IF(AND($H30="Oui",OR($F30="En cours",$F30="Manquant")),COUNTIFS($H$10:$H30,"Oui",$F$10:$F30,"En cours")+COUNTIFS($H$10:$H30,"Oui",$F$10:$F30,"Manquant"),"")</f>
        <v/>
      </c>
    </row>
    <row r="31" ht="35" customHeight="1">
      <c r="A31" s="33" t="inlineStr">
        <is>
          <t>T1.3</t>
        </is>
      </c>
      <c r="B31" s="34" t="inlineStr">
        <is>
          <t>Transversal</t>
        </is>
      </c>
      <c r="C31" s="35" t="inlineStr">
        <is>
          <t>Identification des emplacements</t>
        </is>
      </c>
      <c r="D31" s="36" t="inlineStr">
        <is>
          <t>Annexe III</t>
        </is>
      </c>
      <c r="E31" s="37" t="inlineStr">
        <is>
          <t>Étiquettes inaltérables et lisibles sur emplacements et palettes bio, jusqu'au dernier rack.</t>
        </is>
      </c>
      <c r="F31" s="38" t="n"/>
      <c r="G31" s="39" t="n"/>
      <c r="H31" s="40">
        <f>IF($I31="all","Oui",IF(INDEX('01 · Mes activités'!$A$9:$A$15,MATCH($I31,'01 · Mes activités'!$G$9:$G$15,0))="Oui","Oui","Non"))</f>
        <v/>
      </c>
      <c r="I31" t="inlineStr">
        <is>
          <t>all</t>
        </is>
      </c>
      <c r="J31">
        <f>IF(AND($H31="Oui",OR($F31="En cours",$F31="Manquant")),COUNTIFS($H$10:$H31,"Oui",$F$10:$F31,"En cours")+COUNTIFS($H$10:$H31,"Oui",$F$10:$F31,"Manquant"),"")</f>
        <v/>
      </c>
    </row>
    <row r="32" ht="35" customHeight="1">
      <c r="A32" s="33" t="inlineStr">
        <is>
          <t>T1.4</t>
        </is>
      </c>
      <c r="B32" s="41" t="inlineStr">
        <is>
          <t>Végétale</t>
        </is>
      </c>
      <c r="C32" s="35" t="inlineStr">
        <is>
          <t>Magasin d'intrants propre</t>
        </is>
      </c>
      <c r="D32" s="36" t="inlineStr">
        <is>
          <t>Art. 24</t>
        </is>
      </c>
      <c r="E32" s="37" t="inlineStr">
        <is>
          <t>Aucun engrais azoté de synthèse ni pesticide prohibé stocké sur le site, même « pour dépanner ».</t>
        </is>
      </c>
      <c r="F32" s="38" t="n"/>
      <c r="G32" s="39" t="n"/>
      <c r="H32" s="40">
        <f>IF($I32="all","Oui",IF(INDEX('01 · Mes activités'!$A$9:$A$15,MATCH($I32,'01 · Mes activités'!$G$9:$G$15,0))="Oui","Oui","Non"))</f>
        <v/>
      </c>
      <c r="I32" t="inlineStr">
        <is>
          <t>veg</t>
        </is>
      </c>
      <c r="J32">
        <f>IF(AND($H32="Oui",OR($F32="En cours",$F32="Manquant")),COUNTIFS($H$10:$H32,"Oui",$F$10:$F32,"En cours")+COUNTIFS($H$10:$H32,"Oui",$F$10:$F32,"Manquant"),"")</f>
        <v/>
      </c>
    </row>
    <row r="33" ht="22" customHeight="1">
      <c r="A33" s="33" t="inlineStr">
        <is>
          <t>T1.5</t>
        </is>
      </c>
      <c r="B33" s="41" t="inlineStr">
        <is>
          <t>Animale</t>
        </is>
      </c>
      <c r="C33" s="35" t="inlineStr">
        <is>
          <t>Armoire vétérinaire fermée</t>
        </is>
      </c>
      <c r="D33" s="36" t="inlineStr">
        <is>
          <t>Art. 14</t>
        </is>
      </c>
      <c r="E33" s="37" t="inlineStr">
        <is>
          <t>Aliments et produits vétérinaires stockés séparément, armoire fermée à clé.</t>
        </is>
      </c>
      <c r="F33" s="38" t="n"/>
      <c r="G33" s="39" t="n"/>
      <c r="H33" s="40">
        <f>IF($I33="all","Oui",IF(INDEX('01 · Mes activités'!$A$9:$A$15,MATCH($I33,'01 · Mes activités'!$G$9:$G$15,0))="Oui","Oui","Non"))</f>
        <v/>
      </c>
      <c r="I33" t="inlineStr">
        <is>
          <t>ani</t>
        </is>
      </c>
      <c r="J33">
        <f>IF(AND($H33="Oui",OR($F33="En cours",$F33="Manquant")),COUNTIFS($H$10:$H33,"Oui",$F$10:$F33,"En cours")+COUNTIFS($H$10:$H33,"Oui",$F$10:$F33,"Manquant"),"")</f>
        <v/>
      </c>
    </row>
    <row r="34" ht="22" customHeight="1">
      <c r="A34" s="33" t="inlineStr">
        <is>
          <t>T2.1</t>
        </is>
      </c>
      <c r="B34" s="34" t="inlineStr">
        <is>
          <t>Transversal</t>
        </is>
      </c>
      <c r="C34" s="35" t="inlineStr">
        <is>
          <t>Nettoyage de ligne avant lot bio</t>
        </is>
      </c>
      <c r="D34" s="36" t="inlineStr">
        <is>
          <t>Art. 28</t>
        </is>
      </c>
      <c r="E34" s="37" t="inlineStr">
        <is>
          <t>Fiche de nettoyage datée et signée pour chaque démarrage de production bio.</t>
        </is>
      </c>
      <c r="F34" s="38" t="n"/>
      <c r="G34" s="39" t="n"/>
      <c r="H34" s="40">
        <f>IF($I34="all","Oui",IF(INDEX('01 · Mes activités'!$A$9:$A$15,MATCH($I34,'01 · Mes activités'!$G$9:$G$15,0))="Oui","Oui","Non"))</f>
        <v/>
      </c>
      <c r="I34" t="inlineStr">
        <is>
          <t>all</t>
        </is>
      </c>
      <c r="J34">
        <f>IF(AND($H34="Oui",OR($F34="En cours",$F34="Manquant")),COUNTIFS($H$10:$H34,"Oui",$F$10:$F34,"En cours")+COUNTIFS($H$10:$H34,"Oui",$F$10:$F34,"Manquant"),"")</f>
        <v/>
      </c>
    </row>
    <row r="35" ht="35" customHeight="1">
      <c r="A35" s="33" t="inlineStr">
        <is>
          <t>T2.2</t>
        </is>
      </c>
      <c r="B35" s="41" t="inlineStr">
        <is>
          <t>Transformés</t>
        </is>
      </c>
      <c r="C35" s="35" t="inlineStr">
        <is>
          <t>Règle anti-mélange</t>
        </is>
      </c>
      <c r="D35" s="36" t="inlineStr">
        <is>
          <t>Annexe II</t>
        </is>
      </c>
      <c r="E35" s="37" t="inlineStr">
        <is>
          <t>Planning de production montrant qu'un même ingrédient n'est jamais bio et non-bio en même temps sur la ligne.</t>
        </is>
      </c>
      <c r="F35" s="38" t="n"/>
      <c r="G35" s="39" t="n"/>
      <c r="H35" s="40">
        <f>IF($I35="all","Oui",IF(INDEX('01 · Mes activités'!$A$9:$A$15,MATCH($I35,'01 · Mes activités'!$G$9:$G$15,0))="Oui","Oui","Non"))</f>
        <v/>
      </c>
      <c r="I35" t="inlineStr">
        <is>
          <t>trans</t>
        </is>
      </c>
      <c r="J35">
        <f>IF(AND($H35="Oui",OR($F35="En cours",$F35="Manquant")),COUNTIFS($H$10:$H35,"Oui",$F$10:$F35,"En cours")+COUNTIFS($H$10:$H35,"Oui",$F$10:$F35,"Manquant"),"")</f>
        <v/>
      </c>
    </row>
    <row r="36" ht="35" customHeight="1">
      <c r="A36" s="33" t="inlineStr">
        <is>
          <t>T2.3</t>
        </is>
      </c>
      <c r="B36" s="41" t="inlineStr">
        <is>
          <t>Transformés</t>
        </is>
      </c>
      <c r="C36" s="35" t="inlineStr">
        <is>
          <t>Arômes 100 % naturels</t>
        </is>
      </c>
      <c r="D36" s="36" t="inlineStr">
        <is>
          <t>Art. 16</t>
        </is>
      </c>
      <c r="E36" s="37" t="inlineStr">
        <is>
          <t>Fiches techniques prouvant l'origine naturelle et les 95 % issus de la source bio.</t>
        </is>
      </c>
      <c r="F36" s="38" t="n"/>
      <c r="G36" s="39" t="n"/>
      <c r="H36" s="40">
        <f>IF($I36="all","Oui",IF(INDEX('01 · Mes activités'!$A$9:$A$15,MATCH($I36,'01 · Mes activités'!$G$9:$G$15,0))="Oui","Oui","Non"))</f>
        <v/>
      </c>
      <c r="I36" t="inlineStr">
        <is>
          <t>trans</t>
        </is>
      </c>
      <c r="J36">
        <f>IF(AND($H36="Oui",OR($F36="En cours",$F36="Manquant")),COUNTIFS($H$10:$H36,"Oui",$F$10:$F36,"En cours")+COUNTIFS($H$10:$H36,"Oui",$F$10:$F36,"Manquant"),"")</f>
        <v/>
      </c>
    </row>
    <row r="37" ht="35" customHeight="1">
      <c r="A37" s="33" t="inlineStr">
        <is>
          <t>T2.4</t>
        </is>
      </c>
      <c r="B37" s="41" t="inlineStr">
        <is>
          <t>Aliments animaux</t>
        </is>
      </c>
      <c r="C37" s="35" t="inlineStr">
        <is>
          <t>Pas de solvants de synthèse</t>
        </is>
      </c>
      <c r="D37" s="36" t="inlineStr">
        <is>
          <t>Art. 17</t>
        </is>
      </c>
      <c r="E37" s="37" t="inlineStr">
        <is>
          <t>Fiches matières premières attestant l'absence d'hexane et d'acides aminés de synthèse.</t>
        </is>
      </c>
      <c r="F37" s="38" t="n"/>
      <c r="G37" s="39" t="n"/>
      <c r="H37" s="40">
        <f>IF($I37="all","Oui",IF(INDEX('01 · Mes activités'!$A$9:$A$15,MATCH($I37,'01 · Mes activités'!$G$9:$G$15,0))="Oui","Oui","Non"))</f>
        <v/>
      </c>
      <c r="I37" t="inlineStr">
        <is>
          <t>feed</t>
        </is>
      </c>
      <c r="J37">
        <f>IF(AND($H37="Oui",OR($F37="En cours",$F37="Manquant")),COUNTIFS($H$10:$H37,"Oui",$F$10:$F37,"En cours")+COUNTIFS($H$10:$H37,"Oui",$F$10:$F37,"Manquant"),"")</f>
        <v/>
      </c>
    </row>
    <row r="38" ht="35" customHeight="1">
      <c r="A38" s="33" t="inlineStr">
        <is>
          <t>T2.5</t>
        </is>
      </c>
      <c r="B38" s="41" t="inlineStr">
        <is>
          <t>Vin</t>
        </is>
      </c>
      <c r="C38" s="35" t="inlineStr">
        <is>
          <t>Chai sans procédés prohibés</t>
        </is>
      </c>
      <c r="D38" s="36" t="inlineStr">
        <is>
          <t>Art. 18</t>
        </is>
      </c>
      <c r="E38" s="37" t="inlineStr">
        <is>
          <t>Inventaire du matériel de chai : ni électrodialyse, ni désulfitation physique du SO₂.</t>
        </is>
      </c>
      <c r="F38" s="38" t="n"/>
      <c r="G38" s="39" t="n"/>
      <c r="H38" s="40">
        <f>IF($I38="all","Oui",IF(INDEX('01 · Mes activités'!$A$9:$A$15,MATCH($I38,'01 · Mes activités'!$G$9:$G$15,0))="Oui","Oui","Non"))</f>
        <v/>
      </c>
      <c r="I38" t="inlineStr">
        <is>
          <t>vin</t>
        </is>
      </c>
      <c r="J38">
        <f>IF(AND($H38="Oui",OR($F38="En cours",$F38="Manquant")),COUNTIFS($H$10:$H38,"Oui",$F$10:$F38,"En cours")+COUNTIFS($H$10:$H38,"Oui",$F$10:$F38,"Manquant"),"")</f>
        <v/>
      </c>
    </row>
    <row r="39" ht="35" customHeight="1">
      <c r="A39" s="33" t="inlineStr">
        <is>
          <t>T2.6</t>
        </is>
      </c>
      <c r="B39" s="41" t="inlineStr">
        <is>
          <t>Vin</t>
        </is>
      </c>
      <c r="C39" s="35" t="inlineStr">
        <is>
          <t>Températures &amp; filtration</t>
        </is>
      </c>
      <c r="D39" s="36" t="inlineStr">
        <is>
          <t>Art. 18</t>
        </is>
      </c>
      <c r="E39" s="37" t="inlineStr">
        <is>
          <t>Relevés des enregistreurs de température (≤ 75 °C) et fiches de pores de filtres (≥ 0,2 µm).</t>
        </is>
      </c>
      <c r="F39" s="38" t="n"/>
      <c r="G39" s="39" t="n"/>
      <c r="H39" s="40">
        <f>IF($I39="all","Oui",IF(INDEX('01 · Mes activités'!$A$9:$A$15,MATCH($I39,'01 · Mes activités'!$G$9:$G$15,0))="Oui","Oui","Non"))</f>
        <v/>
      </c>
      <c r="I39" t="inlineStr">
        <is>
          <t>vin</t>
        </is>
      </c>
      <c r="J39">
        <f>IF(AND($H39="Oui",OR($F39="En cours",$F39="Manquant")),COUNTIFS($H$10:$H39,"Oui",$F$10:$F39,"En cours")+COUNTIFS($H$10:$H39,"Oui",$F$10:$F39,"Manquant"),"")</f>
        <v/>
      </c>
    </row>
    <row r="40" ht="22" customHeight="1">
      <c r="A40" s="33" t="inlineStr">
        <is>
          <t>T2.7</t>
        </is>
      </c>
      <c r="B40" s="41" t="inlineStr">
        <is>
          <t>Levures</t>
        </is>
      </c>
      <c r="C40" s="35" t="inlineStr">
        <is>
          <t>Substrats 100 % bio</t>
        </is>
      </c>
      <c r="D40" s="36" t="inlineStr">
        <is>
          <t>Art. 19</t>
        </is>
      </c>
      <c r="E40" s="37" t="inlineStr">
        <is>
          <t>Certificats bio des mélasses et substrats — la dérogation 5 % n'existe plus.</t>
        </is>
      </c>
      <c r="F40" s="38" t="n"/>
      <c r="G40" s="39" t="n"/>
      <c r="H40" s="40">
        <f>IF($I40="all","Oui",IF(INDEX('01 · Mes activités'!$A$9:$A$15,MATCH($I40,'01 · Mes activités'!$G$9:$G$15,0))="Oui","Oui","Non"))</f>
        <v/>
      </c>
      <c r="I40" t="inlineStr">
        <is>
          <t>lev</t>
        </is>
      </c>
      <c r="J40">
        <f>IF(AND($H40="Oui",OR($F40="En cours",$F40="Manquant")),COUNTIFS($H$10:$H40,"Oui",$F$10:$F40,"En cours")+COUNTIFS($H$10:$H40,"Oui",$F$10:$F40,"Manquant"),"")</f>
        <v/>
      </c>
    </row>
    <row r="41" ht="35" customHeight="1">
      <c r="A41" s="33" t="inlineStr">
        <is>
          <t>T3.1</t>
        </is>
      </c>
      <c r="B41" s="41" t="inlineStr">
        <is>
          <t>Transformés</t>
        </is>
      </c>
      <c r="C41" s="35" t="inlineStr">
        <is>
          <t>Calcul du % d'ingrédients bio</t>
        </is>
      </c>
      <c r="D41" s="36" t="inlineStr">
        <is>
          <t>Art. 30</t>
        </is>
      </c>
      <c r="E41" s="37" t="inlineStr">
        <is>
          <t>Feuille de calcul par recette : ≥ 95 % d'ingrédients agricoles bio, eau et sel exclus.</t>
        </is>
      </c>
      <c r="F41" s="38" t="n"/>
      <c r="G41" s="39" t="n"/>
      <c r="H41" s="40">
        <f>IF($I41="all","Oui",IF(INDEX('01 · Mes activités'!$A$9:$A$15,MATCH($I41,'01 · Mes activités'!$G$9:$G$15,0))="Oui","Oui","Non"))</f>
        <v/>
      </c>
      <c r="I41" t="inlineStr">
        <is>
          <t>trans</t>
        </is>
      </c>
      <c r="J41">
        <f>IF(AND($H41="Oui",OR($F41="En cours",$F41="Manquant")),COUNTIFS($H$10:$H41,"Oui",$F$10:$F41,"En cours")+COUNTIFS($H$10:$H41,"Oui",$F$10:$F41,"Manquant"),"")</f>
        <v/>
      </c>
    </row>
    <row r="42" ht="35" customHeight="1">
      <c r="A42" s="33" t="inlineStr">
        <is>
          <t>T3.2</t>
        </is>
      </c>
      <c r="B42" s="34" t="inlineStr">
        <is>
          <t>Transversal</t>
        </is>
      </c>
      <c r="C42" s="35" t="inlineStr">
        <is>
          <t>Code OC sur l'étiquette</t>
        </is>
      </c>
      <c r="D42" s="36" t="inlineStr">
        <is>
          <t>Art. 32</t>
        </is>
      </c>
      <c r="E42" s="37" t="inlineStr">
        <is>
          <t>Bon à tirer de vos étiquettes montrant le code FR-BIO-XX dans le même champ visuel que le logo.</t>
        </is>
      </c>
      <c r="F42" s="38" t="n"/>
      <c r="G42" s="39" t="n"/>
      <c r="H42" s="40">
        <f>IF($I42="all","Oui",IF(INDEX('01 · Mes activités'!$A$9:$A$15,MATCH($I42,'01 · Mes activités'!$G$9:$G$15,0))="Oui","Oui","Non"))</f>
        <v/>
      </c>
      <c r="I42" t="inlineStr">
        <is>
          <t>all</t>
        </is>
      </c>
      <c r="J42">
        <f>IF(AND($H42="Oui",OR($F42="En cours",$F42="Manquant")),COUNTIFS($H$10:$H42,"Oui",$F$10:$F42,"En cours")+COUNTIFS($H$10:$H42,"Oui",$F$10:$F42,"Manquant"),"")</f>
        <v/>
      </c>
    </row>
    <row r="43" ht="35" customHeight="1">
      <c r="A43" s="33" t="inlineStr">
        <is>
          <t>T3.3</t>
        </is>
      </c>
      <c r="B43" s="34" t="inlineStr">
        <is>
          <t>Transversal</t>
        </is>
      </c>
      <c r="C43" s="35" t="inlineStr">
        <is>
          <t>Mention d'origine</t>
        </is>
      </c>
      <c r="D43" s="36" t="inlineStr">
        <is>
          <t>Art. 32</t>
        </is>
      </c>
      <c r="E43" s="37" t="inlineStr">
        <is>
          <t>Étiquette portant « Agriculture UE / non-UE / Pays » immédiatement sous le code OC.</t>
        </is>
      </c>
      <c r="F43" s="38" t="n"/>
      <c r="G43" s="39" t="n"/>
      <c r="H43" s="40">
        <f>IF($I43="all","Oui",IF(INDEX('01 · Mes activités'!$A$9:$A$15,MATCH($I43,'01 · Mes activités'!$G$9:$G$15,0))="Oui","Oui","Non"))</f>
        <v/>
      </c>
      <c r="I43" t="inlineStr">
        <is>
          <t>all</t>
        </is>
      </c>
      <c r="J43">
        <f>IF(AND($H43="Oui",OR($F43="En cours",$F43="Manquant")),COUNTIFS($H$10:$H43,"Oui",$F$10:$F43,"En cours")+COUNTIFS($H$10:$H43,"Oui",$F$10:$F43,"Manquant"),"")</f>
        <v/>
      </c>
    </row>
    <row r="44" ht="22" customHeight="1">
      <c r="A44" s="33" t="inlineStr">
        <is>
          <t>T3.4</t>
        </is>
      </c>
      <c r="B44" s="34" t="inlineStr">
        <is>
          <t>Transversal</t>
        </is>
      </c>
      <c r="C44" s="35" t="inlineStr">
        <is>
          <t>Charte du logo UE</t>
        </is>
      </c>
      <c r="D44" s="36" t="inlineStr">
        <is>
          <t>Annexe V</t>
        </is>
      </c>
      <c r="E44" s="37" t="inlineStr">
        <is>
          <t>Étiquette conforme : proportions 1:1.5, zone de réserve ≥ 3 mm, Pantone 376.</t>
        </is>
      </c>
      <c r="F44" s="38" t="n"/>
      <c r="G44" s="39" t="n"/>
      <c r="H44" s="40">
        <f>IF($I44="all","Oui",IF(INDEX('01 · Mes activités'!$A$9:$A$15,MATCH($I44,'01 · Mes activités'!$G$9:$G$15,0))="Oui","Oui","Non"))</f>
        <v/>
      </c>
      <c r="I44" t="inlineStr">
        <is>
          <t>all</t>
        </is>
      </c>
      <c r="J44">
        <f>IF(AND($H44="Oui",OR($F44="En cours",$F44="Manquant")),COUNTIFS($H$10:$H44,"Oui",$F$10:$F44,"En cours")+COUNTIFS($H$10:$H44,"Oui",$F$10:$F44,"Manquant"),"")</f>
        <v/>
      </c>
    </row>
    <row r="45" ht="35" customHeight="1">
      <c r="A45" s="33" t="inlineStr">
        <is>
          <t>T3.5</t>
        </is>
      </c>
      <c r="B45" s="41" t="inlineStr">
        <is>
          <t>Transformés</t>
        </is>
      </c>
      <c r="C45" s="35" t="inlineStr">
        <is>
          <t>Typographie du mot « bio »</t>
        </is>
      </c>
      <c r="D45" s="36" t="inlineStr">
        <is>
          <t>Art. 30</t>
        </is>
      </c>
      <c r="E45" s="37" t="inlineStr">
        <is>
          <t>Si &lt; 95 % bio : maquette montrant le mot « bio » en typographie neutre dans la liste d'ingrédients.</t>
        </is>
      </c>
      <c r="F45" s="38" t="n"/>
      <c r="G45" s="39" t="n"/>
      <c r="H45" s="40">
        <f>IF($I45="all","Oui",IF(INDEX('01 · Mes activités'!$A$9:$A$15,MATCH($I45,'01 · Mes activités'!$G$9:$G$15,0))="Oui","Oui","Non"))</f>
        <v/>
      </c>
      <c r="I45" t="inlineStr">
        <is>
          <t>trans</t>
        </is>
      </c>
      <c r="J45">
        <f>IF(AND($H45="Oui",OR($F45="En cours",$F45="Manquant")),COUNTIFS($H$10:$H45,"Oui",$F$10:$F45,"En cours")+COUNTIFS($H$10:$H45,"Oui",$F$10:$F45,"Manquant"),"")</f>
        <v/>
      </c>
    </row>
    <row r="46" ht="35" customHeight="1">
      <c r="A46" s="33" t="inlineStr">
        <is>
          <t>T4.1</t>
        </is>
      </c>
      <c r="B46" s="41" t="inlineStr">
        <is>
          <t>Végétale</t>
        </is>
      </c>
      <c r="C46" s="35" t="inlineStr">
        <is>
          <t>Culture en sol vivant</t>
        </is>
      </c>
      <c r="D46" s="36" t="inlineStr">
        <is>
          <t>Art. 24</t>
        </is>
      </c>
      <c r="E46" s="37" t="inlineStr">
        <is>
          <t>Constat visuel possible : cultures en pleine terre, pas d'hydroponie ni de hors-sol non autorisé.</t>
        </is>
      </c>
      <c r="F46" s="38" t="n"/>
      <c r="G46" s="39" t="n"/>
      <c r="H46" s="40">
        <f>IF($I46="all","Oui",IF(INDEX('01 · Mes activités'!$A$9:$A$15,MATCH($I46,'01 · Mes activités'!$G$9:$G$15,0))="Oui","Oui","Non"))</f>
        <v/>
      </c>
      <c r="I46" t="inlineStr">
        <is>
          <t>veg</t>
        </is>
      </c>
      <c r="J46">
        <f>IF(AND($H46="Oui",OR($F46="En cours",$F46="Manquant")),COUNTIFS($H$10:$H46,"Oui",$F$10:$F46,"En cours")+COUNTIFS($H$10:$H46,"Oui",$F$10:$F46,"Manquant"),"")</f>
        <v/>
      </c>
    </row>
    <row r="47" ht="35" customHeight="1">
      <c r="A47" s="33" t="inlineStr">
        <is>
          <t>T4.2</t>
        </is>
      </c>
      <c r="B47" s="41" t="inlineStr">
        <is>
          <t>Végétale</t>
        </is>
      </c>
      <c r="C47" s="35" t="inlineStr">
        <is>
          <t>Plan de fertilisation</t>
        </is>
      </c>
      <c r="D47" s="36" t="inlineStr">
        <is>
          <t>Annexe II</t>
        </is>
      </c>
      <c r="E47" s="37" t="inlineStr">
        <is>
          <t>Plan prévisionnel respectant le plafond de 170 kg N/ha/an, avec le calcul par îlot.</t>
        </is>
      </c>
      <c r="F47" s="38" t="n"/>
      <c r="G47" s="39" t="n"/>
      <c r="H47" s="40">
        <f>IF($I47="all","Oui",IF(INDEX('01 · Mes activités'!$A$9:$A$15,MATCH($I47,'01 · Mes activités'!$G$9:$G$15,0))="Oui","Oui","Non"))</f>
        <v/>
      </c>
      <c r="I47" t="inlineStr">
        <is>
          <t>veg</t>
        </is>
      </c>
      <c r="J47">
        <f>IF(AND($H47="Oui",OR($F47="En cours",$F47="Manquant")),COUNTIFS($H$10:$H47,"Oui",$F$10:$F47,"En cours")+COUNTIFS($H$10:$H47,"Oui",$F$10:$F47,"Manquant"),"")</f>
        <v/>
      </c>
    </row>
    <row r="48" ht="35" customHeight="1">
      <c r="A48" s="33" t="inlineStr">
        <is>
          <t>T4.3</t>
        </is>
      </c>
      <c r="B48" s="41" t="inlineStr">
        <is>
          <t>Animale</t>
        </is>
      </c>
      <c r="C48" s="35" t="inlineStr">
        <is>
          <t>Accès au plein air</t>
        </is>
      </c>
      <c r="D48" s="36" t="inlineStr">
        <is>
          <t>Annexe II</t>
        </is>
      </c>
      <c r="E48" s="37" t="inlineStr">
        <is>
          <t>Registre de pâturage et parcours ouverts, vérifiables sur place le jour de la visite.</t>
        </is>
      </c>
      <c r="F48" s="38" t="n"/>
      <c r="G48" s="39" t="n"/>
      <c r="H48" s="40">
        <f>IF($I48="all","Oui",IF(INDEX('01 · Mes activités'!$A$9:$A$15,MATCH($I48,'01 · Mes activités'!$G$9:$G$15,0))="Oui","Oui","Non"))</f>
        <v/>
      </c>
      <c r="I48" t="inlineStr">
        <is>
          <t>ani</t>
        </is>
      </c>
      <c r="J48">
        <f>IF(AND($H48="Oui",OR($F48="En cours",$F48="Manquant")),COUNTIFS($H$10:$H48,"Oui",$F$10:$F48,"En cours")+COUNTIFS($H$10:$H48,"Oui",$F$10:$F48,"Manquant"),"")</f>
        <v/>
      </c>
    </row>
    <row r="49" ht="35" customHeight="1">
      <c r="A49" s="33" t="inlineStr">
        <is>
          <t>T4.4</t>
        </is>
      </c>
      <c r="B49" s="41" t="inlineStr">
        <is>
          <t>Animale</t>
        </is>
      </c>
      <c r="C49" s="35" t="inlineStr">
        <is>
          <t>Litière &amp; logement</t>
        </is>
      </c>
      <c r="D49" s="36" t="inlineStr">
        <is>
          <t>Annexe II</t>
        </is>
      </c>
      <c r="E49" s="37" t="inlineStr">
        <is>
          <t>Litière paille propre et sèche sur sol dur — pas de bâtiment 100 % caillebotis.</t>
        </is>
      </c>
      <c r="F49" s="38" t="n"/>
      <c r="G49" s="39" t="n"/>
      <c r="H49" s="40">
        <f>IF($I49="all","Oui",IF(INDEX('01 · Mes activités'!$A$9:$A$15,MATCH($I49,'01 · Mes activités'!$G$9:$G$15,0))="Oui","Oui","Non"))</f>
        <v/>
      </c>
      <c r="I49" t="inlineStr">
        <is>
          <t>ani</t>
        </is>
      </c>
      <c r="J49">
        <f>IF(AND($H49="Oui",OR($F49="En cours",$F49="Manquant")),COUNTIFS($H$10:$H49,"Oui",$F$10:$F49,"En cours")+COUNTIFS($H$10:$H49,"Oui",$F$10:$F49,"Manquant"),"")</f>
        <v/>
      </c>
    </row>
    <row r="50" ht="35" customHeight="1">
      <c r="A50" s="33" t="inlineStr">
        <is>
          <t>T4.5</t>
        </is>
      </c>
      <c r="B50" s="41" t="inlineStr">
        <is>
          <t>Aquaculture</t>
        </is>
      </c>
      <c r="C50" s="35" t="inlineStr">
        <is>
          <t>Habitats préservés</t>
        </is>
      </c>
      <c r="D50" s="36" t="inlineStr">
        <is>
          <t>Art. 15</t>
        </is>
      </c>
      <c r="E50" s="37" t="inlineStr">
        <is>
          <t>Suivi environnemental démontrant l'absence de dégradation des milieux marins ou côtiers.</t>
        </is>
      </c>
      <c r="F50" s="38" t="n"/>
      <c r="G50" s="39" t="n"/>
      <c r="H50" s="40">
        <f>IF($I50="all","Oui",IF(INDEX('01 · Mes activités'!$A$9:$A$15,MATCH($I50,'01 · Mes activités'!$G$9:$G$15,0))="Oui","Oui","Non"))</f>
        <v/>
      </c>
      <c r="I50" t="inlineStr">
        <is>
          <t>aqua</t>
        </is>
      </c>
      <c r="J50">
        <f>IF(AND($H50="Oui",OR($F50="En cours",$F50="Manquant")),COUNTIFS($H$10:$H50,"Oui",$F$10:$F50,"En cours")+COUNTIFS($H$10:$H50,"Oui",$F$10:$F50,"Manquant"),"")</f>
        <v/>
      </c>
    </row>
    <row r="51" ht="35" customHeight="1">
      <c r="A51" s="33" t="inlineStr">
        <is>
          <t>T4.6</t>
        </is>
      </c>
      <c r="B51" s="41" t="inlineStr">
        <is>
          <t>Aquaculture</t>
        </is>
      </c>
      <c r="C51" s="35" t="inlineStr">
        <is>
          <t>Pas d'ablation du pédoncule</t>
        </is>
      </c>
      <c r="D51" s="36" t="inlineStr">
        <is>
          <t>Annexe II</t>
        </is>
      </c>
      <c r="E51" s="37" t="inlineStr">
        <is>
          <t>Protocole d'écloserie attestant l'absence totale de cette pratique sur les géniteurs.</t>
        </is>
      </c>
      <c r="F51" s="38" t="n"/>
      <c r="G51" s="39" t="n"/>
      <c r="H51" s="40">
        <f>IF($I51="all","Oui",IF(INDEX('01 · Mes activités'!$A$9:$A$15,MATCH($I51,'01 · Mes activités'!$G$9:$G$15,0))="Oui","Oui","Non"))</f>
        <v/>
      </c>
      <c r="I51" t="inlineStr">
        <is>
          <t>aqua</t>
        </is>
      </c>
      <c r="J51">
        <f>IF(AND($H51="Oui",OR($F51="En cours",$F51="Manquant")),COUNTIFS($H$10:$H51,"Oui",$F$10:$F51,"En cours")+COUNTIFS($H$10:$H51,"Oui",$F$10:$F51,"Manquant"),"")</f>
        <v/>
      </c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6">
    <mergeCell ref="E5:E6"/>
    <mergeCell ref="A5:B5"/>
    <mergeCell ref="A8:E8"/>
    <mergeCell ref="A6:B6"/>
    <mergeCell ref="A27:E27"/>
    <mergeCell ref="A3:E3"/>
  </mergeCells>
  <conditionalFormatting sqref="A10:H25">
    <cfRule type="expression" priority="1" dxfId="1" stopIfTrue="1">
      <formula>$H10="Non"</formula>
    </cfRule>
  </conditionalFormatting>
  <conditionalFormatting sqref="F10:F25">
    <cfRule type="cellIs" priority="2" operator="equal" dxfId="2">
      <formula>"Prêt"</formula>
    </cfRule>
    <cfRule type="cellIs" priority="3" operator="equal" dxfId="3">
      <formula>"En cours"</formula>
    </cfRule>
    <cfRule type="cellIs" priority="4" operator="equal" dxfId="4">
      <formula>"Manquant"</formula>
    </cfRule>
    <cfRule type="cellIs" priority="5" operator="equal" dxfId="5">
      <formula>"Non concerné"</formula>
    </cfRule>
  </conditionalFormatting>
  <conditionalFormatting sqref="A10:A25">
    <cfRule type="cellIs" priority="6" operator="equal" dxfId="6">
      <formula>"Manquant"</formula>
    </cfRule>
  </conditionalFormatting>
  <conditionalFormatting sqref="A29:H51">
    <cfRule type="expression" priority="7" dxfId="1" stopIfTrue="1">
      <formula>$H29="Non"</formula>
    </cfRule>
  </conditionalFormatting>
  <conditionalFormatting sqref="F29:F51">
    <cfRule type="cellIs" priority="8" operator="equal" dxfId="2">
      <formula>"Prêt"</formula>
    </cfRule>
    <cfRule type="cellIs" priority="9" operator="equal" dxfId="3">
      <formula>"En cours"</formula>
    </cfRule>
    <cfRule type="cellIs" priority="10" operator="equal" dxfId="4">
      <formula>"Manquant"</formula>
    </cfRule>
    <cfRule type="cellIs" priority="11" operator="equal" dxfId="5">
      <formula>"Non concerné"</formula>
    </cfRule>
  </conditionalFormatting>
  <conditionalFormatting sqref="A29:A51">
    <cfRule type="cellIs" priority="12" operator="equal" dxfId="6">
      <formula>"Manquant"</formula>
    </cfRule>
  </conditionalFormatting>
  <dataValidations count="1">
    <dataValidation sqref="F10:F25 F29:F51" showDropDown="0" showInputMessage="0" showErrorMessage="0" allowBlank="1" error="Choisissez un statut dans la liste." promptTitle="Où en êtes-vous ?" prompt="Prêt · En cours · Manquant · Non concerné" type="list">
      <formula1>"Prêt,En cours,Manquant,Non concerné"</formula1>
    </dataValidation>
  </dataValidations>
  <pageMargins left="0.4" right="0.4" top="1" bottom="1" header="0.5" footer="0.5"/>
  <pageSetup orientation="landscape" fitToHeight="0" fitToWidth="1"/>
  <headerFooter>
    <oddHeader/>
    <oddFooter>&amp;L&amp;8 &amp;K6F665APréparer son audit bio — Règlement (UE) 2018/848&amp;R&amp;8 &amp;K6F665APage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A1612"/>
    <outlinePr summaryBelow="1" summaryRight="1"/>
    <pageSetUpPr fitToPage="1"/>
  </sheetPr>
  <dimension ref="A1:E70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30" customWidth="1" min="3" max="3"/>
    <col width="62" customWidth="1" min="4" max="4"/>
    <col width="18" customWidth="1" min="5" max="5"/>
  </cols>
  <sheetData>
    <row r="1" ht="10" customHeight="1">
      <c r="A1" s="1" t="n"/>
      <c r="B1" s="1" t="n"/>
      <c r="C1" s="1" t="n"/>
      <c r="D1" s="1" t="n"/>
      <c r="E1" s="1" t="n"/>
    </row>
    <row r="2" ht="18" customHeight="1">
      <c r="A2" s="42">
        <f>"Classeur de préparation  ·  "&amp;UPPER(IF('01 · Mes activités'!$E$12="","FR-BIO-XX",'01 · Mes activités'!$E$12))</f>
        <v/>
      </c>
    </row>
    <row r="3" ht="42" customHeight="1">
      <c r="A3" s="3">
        <f>IF('01 · Mes activités'!$E$9="","Site non renseigné",'01 · Mes activités'!$E$9)</f>
        <v/>
      </c>
    </row>
    <row r="4" ht="22" customHeight="1">
      <c r="A4" s="43">
        <f>IF('01 · Mes activités'!$E$10="","Responsable non renseigné",'01 · Mes activités'!$E$10)&amp;"  ·  audit prévu le "&amp;IF('01 · Mes activités'!$E$11="","—",IFERROR(RIGHT("0"&amp;DAY('01 · Mes activités'!$E$11),2)&amp;"/"&amp;RIGHT("0"&amp;MONTH('01 · Mes activités'!$E$11),2)&amp;"/"&amp;YEAR('01 · Mes activités'!$E$11),'01 · Mes activités'!$E$11&amp;""))&amp;"  ·  "&amp;COUNTIF('02 · Mes preuves'!$H$10:$H$51,"Oui")&amp;" preuves suivies"</f>
        <v/>
      </c>
    </row>
    <row r="5" ht="12" customHeight="1">
      <c r="A5" s="1" t="n"/>
      <c r="B5" s="1" t="n"/>
      <c r="C5" s="1" t="n"/>
      <c r="D5" s="1" t="n"/>
      <c r="E5" s="1" t="n"/>
    </row>
    <row r="6" ht="18" customHeight="1">
      <c r="A6" s="22" t="inlineStr">
        <is>
          <t>TAUX DE PRÉPARATION</t>
        </is>
      </c>
      <c r="B6" s="23" t="n"/>
      <c r="C6" s="24" t="inlineStr">
        <is>
          <t>PREUVES PRÊTES</t>
        </is>
      </c>
      <c r="D6" s="24" t="inlineStr">
        <is>
          <t>RESTE À TRAITER</t>
        </is>
      </c>
      <c r="E6" s="24" t="inlineStr">
        <is>
          <t>ÉDITÉ LE</t>
        </is>
      </c>
    </row>
    <row r="7" ht="40" customHeight="1">
      <c r="A7" s="44">
        <f>'02 · Mes preuves'!$A$6</f>
        <v/>
      </c>
      <c r="B7" s="23" t="n"/>
      <c r="C7" s="45">
        <f>'02 · Mes preuves'!$C$6</f>
        <v/>
      </c>
      <c r="D7" s="46">
        <f>'02 · Mes preuves'!$D$6&amp;" en cours   ·   "&amp;'02 · Mes preuves'!$F$6&amp;" manquante"&amp;IF('02 · Mes preuves'!$F$6&gt;1,"s","")&amp;"   ·   "&amp;'02 · Mes preuves'!$G$6&amp;" non concernée"&amp;IF('02 · Mes preuves'!$G$6&gt;1,"s","")</f>
        <v/>
      </c>
      <c r="E7" s="47">
        <f>IFERROR(RIGHT("0"&amp;DAY(TODAY()),2)&amp;"/"&amp;RIGHT("0"&amp;MONTH(TODAY()),2)&amp;"/"&amp;YEAR(TODAY()),TODAY()&amp;"")</f>
        <v/>
      </c>
    </row>
    <row r="8" ht="8" customHeight="1">
      <c r="A8" s="1" t="n"/>
      <c r="B8" s="1" t="n"/>
      <c r="C8" s="1" t="n"/>
      <c r="D8" s="1" t="n"/>
      <c r="E8" s="1" t="n"/>
    </row>
    <row r="9" ht="16" customHeight="1">
      <c r="A9" s="20">
        <f>"Les points « non concerné » sont exclus du calcul."</f>
        <v/>
      </c>
    </row>
    <row r="10" ht="14" customHeight="1">
      <c r="A10" s="1" t="n"/>
      <c r="B10" s="1" t="n"/>
      <c r="C10" s="1" t="n"/>
      <c r="D10" s="1" t="n"/>
      <c r="E10" s="1" t="n"/>
    </row>
    <row r="11" ht="26" customHeight="1">
      <c r="A11" s="2" t="inlineStr">
        <is>
          <t>À RÉCUPÉRER AVANT LA VENUE DE L'AUDITEUR</t>
        </is>
      </c>
    </row>
    <row r="12" ht="24" customHeight="1">
      <c r="A12" s="48" t="inlineStr">
        <is>
          <t>RÉF.</t>
        </is>
      </c>
      <c r="B12" s="49" t="inlineStr">
        <is>
          <t>EXIGENCE</t>
        </is>
      </c>
      <c r="C12" s="49" t="inlineStr">
        <is>
          <t>RÉFÉRENCE · EMPLACEMENT</t>
        </is>
      </c>
      <c r="D12" s="49" t="inlineStr">
        <is>
          <t>PREUVE À PRODUIRE</t>
        </is>
      </c>
      <c r="E12" s="48" t="inlineStr">
        <is>
          <t>STATUT</t>
        </is>
      </c>
    </row>
    <row r="13" ht="30" customHeight="1">
      <c r="A13" s="50">
        <f>IFERROR(INDEX('02 · Mes preuves'!$A$10:$A$51,MATCH(1,'02 · Mes preuves'!$J$10:$J$51,0)),"")</f>
        <v/>
      </c>
      <c r="B13" s="51">
        <f>IF($A13="","",INDEX('02 · Mes preuves'!$C$10:$C$51,MATCH($A13,'02 · Mes preuves'!$A$10:$A$51,0)))</f>
        <v/>
      </c>
      <c r="C13" s="52">
        <f>IF($A13="","",INDEX('02 · Mes preuves'!$D$10:$D$51,MATCH($A13,'02 · Mes preuves'!$A$10:$A$51,0))&amp;"  ·  "&amp;IF(INDEX('02 · Mes preuves'!$G$10:$G$51,MATCH($A13,'02 · Mes preuves'!$A$10:$A$51,0))="","emplacement non renseigné",INDEX('02 · Mes preuves'!$G$10:$G$51,MATCH($A13,'02 · Mes preuves'!$A$10:$A$51,0))))</f>
        <v/>
      </c>
      <c r="D13" s="53">
        <f>IF($A13="","",INDEX('02 · Mes preuves'!$E$10:$E$51,MATCH($A13,'02 · Mes preuves'!$A$10:$A$51,0)))</f>
        <v/>
      </c>
      <c r="E13" s="54">
        <f>IF($A13="","",INDEX('02 · Mes preuves'!$F$10:$F$51,MATCH($A13,'02 · Mes preuves'!$A$10:$A$51,0)))</f>
        <v/>
      </c>
    </row>
    <row r="14" ht="30" customHeight="1">
      <c r="A14" s="50">
        <f>IFERROR(INDEX('02 · Mes preuves'!$A$10:$A$51,MATCH(2,'02 · Mes preuves'!$J$10:$J$51,0)),"")</f>
        <v/>
      </c>
      <c r="B14" s="51">
        <f>IF($A14="","",INDEX('02 · Mes preuves'!$C$10:$C$51,MATCH($A14,'02 · Mes preuves'!$A$10:$A$51,0)))</f>
        <v/>
      </c>
      <c r="C14" s="52">
        <f>IF($A14="","",INDEX('02 · Mes preuves'!$D$10:$D$51,MATCH($A14,'02 · Mes preuves'!$A$10:$A$51,0))&amp;"  ·  "&amp;IF(INDEX('02 · Mes preuves'!$G$10:$G$51,MATCH($A14,'02 · Mes preuves'!$A$10:$A$51,0))="","emplacement non renseigné",INDEX('02 · Mes preuves'!$G$10:$G$51,MATCH($A14,'02 · Mes preuves'!$A$10:$A$51,0))))</f>
        <v/>
      </c>
      <c r="D14" s="53">
        <f>IF($A14="","",INDEX('02 · Mes preuves'!$E$10:$E$51,MATCH($A14,'02 · Mes preuves'!$A$10:$A$51,0)))</f>
        <v/>
      </c>
      <c r="E14" s="54">
        <f>IF($A14="","",INDEX('02 · Mes preuves'!$F$10:$F$51,MATCH($A14,'02 · Mes preuves'!$A$10:$A$51,0)))</f>
        <v/>
      </c>
    </row>
    <row r="15" ht="30" customHeight="1">
      <c r="A15" s="50">
        <f>IFERROR(INDEX('02 · Mes preuves'!$A$10:$A$51,MATCH(3,'02 · Mes preuves'!$J$10:$J$51,0)),"")</f>
        <v/>
      </c>
      <c r="B15" s="51">
        <f>IF($A15="","",INDEX('02 · Mes preuves'!$C$10:$C$51,MATCH($A15,'02 · Mes preuves'!$A$10:$A$51,0)))</f>
        <v/>
      </c>
      <c r="C15" s="52">
        <f>IF($A15="","",INDEX('02 · Mes preuves'!$D$10:$D$51,MATCH($A15,'02 · Mes preuves'!$A$10:$A$51,0))&amp;"  ·  "&amp;IF(INDEX('02 · Mes preuves'!$G$10:$G$51,MATCH($A15,'02 · Mes preuves'!$A$10:$A$51,0))="","emplacement non renseigné",INDEX('02 · Mes preuves'!$G$10:$G$51,MATCH($A15,'02 · Mes preuves'!$A$10:$A$51,0))))</f>
        <v/>
      </c>
      <c r="D15" s="53">
        <f>IF($A15="","",INDEX('02 · Mes preuves'!$E$10:$E$51,MATCH($A15,'02 · Mes preuves'!$A$10:$A$51,0)))</f>
        <v/>
      </c>
      <c r="E15" s="54">
        <f>IF($A15="","",INDEX('02 · Mes preuves'!$F$10:$F$51,MATCH($A15,'02 · Mes preuves'!$A$10:$A$51,0)))</f>
        <v/>
      </c>
    </row>
    <row r="16" ht="30" customHeight="1">
      <c r="A16" s="50">
        <f>IFERROR(INDEX('02 · Mes preuves'!$A$10:$A$51,MATCH(4,'02 · Mes preuves'!$J$10:$J$51,0)),"")</f>
        <v/>
      </c>
      <c r="B16" s="51">
        <f>IF($A16="","",INDEX('02 · Mes preuves'!$C$10:$C$51,MATCH($A16,'02 · Mes preuves'!$A$10:$A$51,0)))</f>
        <v/>
      </c>
      <c r="C16" s="52">
        <f>IF($A16="","",INDEX('02 · Mes preuves'!$D$10:$D$51,MATCH($A16,'02 · Mes preuves'!$A$10:$A$51,0))&amp;"  ·  "&amp;IF(INDEX('02 · Mes preuves'!$G$10:$G$51,MATCH($A16,'02 · Mes preuves'!$A$10:$A$51,0))="","emplacement non renseigné",INDEX('02 · Mes preuves'!$G$10:$G$51,MATCH($A16,'02 · Mes preuves'!$A$10:$A$51,0))))</f>
        <v/>
      </c>
      <c r="D16" s="53">
        <f>IF($A16="","",INDEX('02 · Mes preuves'!$E$10:$E$51,MATCH($A16,'02 · Mes preuves'!$A$10:$A$51,0)))</f>
        <v/>
      </c>
      <c r="E16" s="54">
        <f>IF($A16="","",INDEX('02 · Mes preuves'!$F$10:$F$51,MATCH($A16,'02 · Mes preuves'!$A$10:$A$51,0)))</f>
        <v/>
      </c>
    </row>
    <row r="17" ht="30" customHeight="1">
      <c r="A17" s="50">
        <f>IFERROR(INDEX('02 · Mes preuves'!$A$10:$A$51,MATCH(5,'02 · Mes preuves'!$J$10:$J$51,0)),"")</f>
        <v/>
      </c>
      <c r="B17" s="51">
        <f>IF($A17="","",INDEX('02 · Mes preuves'!$C$10:$C$51,MATCH($A17,'02 · Mes preuves'!$A$10:$A$51,0)))</f>
        <v/>
      </c>
      <c r="C17" s="52">
        <f>IF($A17="","",INDEX('02 · Mes preuves'!$D$10:$D$51,MATCH($A17,'02 · Mes preuves'!$A$10:$A$51,0))&amp;"  ·  "&amp;IF(INDEX('02 · Mes preuves'!$G$10:$G$51,MATCH($A17,'02 · Mes preuves'!$A$10:$A$51,0))="","emplacement non renseigné",INDEX('02 · Mes preuves'!$G$10:$G$51,MATCH($A17,'02 · Mes preuves'!$A$10:$A$51,0))))</f>
        <v/>
      </c>
      <c r="D17" s="53">
        <f>IF($A17="","",INDEX('02 · Mes preuves'!$E$10:$E$51,MATCH($A17,'02 · Mes preuves'!$A$10:$A$51,0)))</f>
        <v/>
      </c>
      <c r="E17" s="54">
        <f>IF($A17="","",INDEX('02 · Mes preuves'!$F$10:$F$51,MATCH($A17,'02 · Mes preuves'!$A$10:$A$51,0)))</f>
        <v/>
      </c>
    </row>
    <row r="18" ht="30" customHeight="1">
      <c r="A18" s="50">
        <f>IFERROR(INDEX('02 · Mes preuves'!$A$10:$A$51,MATCH(6,'02 · Mes preuves'!$J$10:$J$51,0)),"")</f>
        <v/>
      </c>
      <c r="B18" s="51">
        <f>IF($A18="","",INDEX('02 · Mes preuves'!$C$10:$C$51,MATCH($A18,'02 · Mes preuves'!$A$10:$A$51,0)))</f>
        <v/>
      </c>
      <c r="C18" s="52">
        <f>IF($A18="","",INDEX('02 · Mes preuves'!$D$10:$D$51,MATCH($A18,'02 · Mes preuves'!$A$10:$A$51,0))&amp;"  ·  "&amp;IF(INDEX('02 · Mes preuves'!$G$10:$G$51,MATCH($A18,'02 · Mes preuves'!$A$10:$A$51,0))="","emplacement non renseigné",INDEX('02 · Mes preuves'!$G$10:$G$51,MATCH($A18,'02 · Mes preuves'!$A$10:$A$51,0))))</f>
        <v/>
      </c>
      <c r="D18" s="53">
        <f>IF($A18="","",INDEX('02 · Mes preuves'!$E$10:$E$51,MATCH($A18,'02 · Mes preuves'!$A$10:$A$51,0)))</f>
        <v/>
      </c>
      <c r="E18" s="54">
        <f>IF($A18="","",INDEX('02 · Mes preuves'!$F$10:$F$51,MATCH($A18,'02 · Mes preuves'!$A$10:$A$51,0)))</f>
        <v/>
      </c>
    </row>
    <row r="19" ht="30" customHeight="1">
      <c r="A19" s="50">
        <f>IFERROR(INDEX('02 · Mes preuves'!$A$10:$A$51,MATCH(7,'02 · Mes preuves'!$J$10:$J$51,0)),"")</f>
        <v/>
      </c>
      <c r="B19" s="51">
        <f>IF($A19="","",INDEX('02 · Mes preuves'!$C$10:$C$51,MATCH($A19,'02 · Mes preuves'!$A$10:$A$51,0)))</f>
        <v/>
      </c>
      <c r="C19" s="52">
        <f>IF($A19="","",INDEX('02 · Mes preuves'!$D$10:$D$51,MATCH($A19,'02 · Mes preuves'!$A$10:$A$51,0))&amp;"  ·  "&amp;IF(INDEX('02 · Mes preuves'!$G$10:$G$51,MATCH($A19,'02 · Mes preuves'!$A$10:$A$51,0))="","emplacement non renseigné",INDEX('02 · Mes preuves'!$G$10:$G$51,MATCH($A19,'02 · Mes preuves'!$A$10:$A$51,0))))</f>
        <v/>
      </c>
      <c r="D19" s="53">
        <f>IF($A19="","",INDEX('02 · Mes preuves'!$E$10:$E$51,MATCH($A19,'02 · Mes preuves'!$A$10:$A$51,0)))</f>
        <v/>
      </c>
      <c r="E19" s="54">
        <f>IF($A19="","",INDEX('02 · Mes preuves'!$F$10:$F$51,MATCH($A19,'02 · Mes preuves'!$A$10:$A$51,0)))</f>
        <v/>
      </c>
    </row>
    <row r="20" ht="30" customHeight="1">
      <c r="A20" s="50">
        <f>IFERROR(INDEX('02 · Mes preuves'!$A$10:$A$51,MATCH(8,'02 · Mes preuves'!$J$10:$J$51,0)),"")</f>
        <v/>
      </c>
      <c r="B20" s="51">
        <f>IF($A20="","",INDEX('02 · Mes preuves'!$C$10:$C$51,MATCH($A20,'02 · Mes preuves'!$A$10:$A$51,0)))</f>
        <v/>
      </c>
      <c r="C20" s="52">
        <f>IF($A20="","",INDEX('02 · Mes preuves'!$D$10:$D$51,MATCH($A20,'02 · Mes preuves'!$A$10:$A$51,0))&amp;"  ·  "&amp;IF(INDEX('02 · Mes preuves'!$G$10:$G$51,MATCH($A20,'02 · Mes preuves'!$A$10:$A$51,0))="","emplacement non renseigné",INDEX('02 · Mes preuves'!$G$10:$G$51,MATCH($A20,'02 · Mes preuves'!$A$10:$A$51,0))))</f>
        <v/>
      </c>
      <c r="D20" s="53">
        <f>IF($A20="","",INDEX('02 · Mes preuves'!$E$10:$E$51,MATCH($A20,'02 · Mes preuves'!$A$10:$A$51,0)))</f>
        <v/>
      </c>
      <c r="E20" s="54">
        <f>IF($A20="","",INDEX('02 · Mes preuves'!$F$10:$F$51,MATCH($A20,'02 · Mes preuves'!$A$10:$A$51,0)))</f>
        <v/>
      </c>
    </row>
    <row r="21" ht="30" customHeight="1">
      <c r="A21" s="50">
        <f>IFERROR(INDEX('02 · Mes preuves'!$A$10:$A$51,MATCH(9,'02 · Mes preuves'!$J$10:$J$51,0)),"")</f>
        <v/>
      </c>
      <c r="B21" s="51">
        <f>IF($A21="","",INDEX('02 · Mes preuves'!$C$10:$C$51,MATCH($A21,'02 · Mes preuves'!$A$10:$A$51,0)))</f>
        <v/>
      </c>
      <c r="C21" s="52">
        <f>IF($A21="","",INDEX('02 · Mes preuves'!$D$10:$D$51,MATCH($A21,'02 · Mes preuves'!$A$10:$A$51,0))&amp;"  ·  "&amp;IF(INDEX('02 · Mes preuves'!$G$10:$G$51,MATCH($A21,'02 · Mes preuves'!$A$10:$A$51,0))="","emplacement non renseigné",INDEX('02 · Mes preuves'!$G$10:$G$51,MATCH($A21,'02 · Mes preuves'!$A$10:$A$51,0))))</f>
        <v/>
      </c>
      <c r="D21" s="53">
        <f>IF($A21="","",INDEX('02 · Mes preuves'!$E$10:$E$51,MATCH($A21,'02 · Mes preuves'!$A$10:$A$51,0)))</f>
        <v/>
      </c>
      <c r="E21" s="54">
        <f>IF($A21="","",INDEX('02 · Mes preuves'!$F$10:$F$51,MATCH($A21,'02 · Mes preuves'!$A$10:$A$51,0)))</f>
        <v/>
      </c>
    </row>
    <row r="22" ht="30" customHeight="1">
      <c r="A22" s="50">
        <f>IFERROR(INDEX('02 · Mes preuves'!$A$10:$A$51,MATCH(10,'02 · Mes preuves'!$J$10:$J$51,0)),"")</f>
        <v/>
      </c>
      <c r="B22" s="51">
        <f>IF($A22="","",INDEX('02 · Mes preuves'!$C$10:$C$51,MATCH($A22,'02 · Mes preuves'!$A$10:$A$51,0)))</f>
        <v/>
      </c>
      <c r="C22" s="52">
        <f>IF($A22="","",INDEX('02 · Mes preuves'!$D$10:$D$51,MATCH($A22,'02 · Mes preuves'!$A$10:$A$51,0))&amp;"  ·  "&amp;IF(INDEX('02 · Mes preuves'!$G$10:$G$51,MATCH($A22,'02 · Mes preuves'!$A$10:$A$51,0))="","emplacement non renseigné",INDEX('02 · Mes preuves'!$G$10:$G$51,MATCH($A22,'02 · Mes preuves'!$A$10:$A$51,0))))</f>
        <v/>
      </c>
      <c r="D22" s="53">
        <f>IF($A22="","",INDEX('02 · Mes preuves'!$E$10:$E$51,MATCH($A22,'02 · Mes preuves'!$A$10:$A$51,0)))</f>
        <v/>
      </c>
      <c r="E22" s="54">
        <f>IF($A22="","",INDEX('02 · Mes preuves'!$F$10:$F$51,MATCH($A22,'02 · Mes preuves'!$A$10:$A$51,0)))</f>
        <v/>
      </c>
    </row>
    <row r="23" ht="30" customHeight="1">
      <c r="A23" s="50">
        <f>IFERROR(INDEX('02 · Mes preuves'!$A$10:$A$51,MATCH(11,'02 · Mes preuves'!$J$10:$J$51,0)),"")</f>
        <v/>
      </c>
      <c r="B23" s="51">
        <f>IF($A23="","",INDEX('02 · Mes preuves'!$C$10:$C$51,MATCH($A23,'02 · Mes preuves'!$A$10:$A$51,0)))</f>
        <v/>
      </c>
      <c r="C23" s="52">
        <f>IF($A23="","",INDEX('02 · Mes preuves'!$D$10:$D$51,MATCH($A23,'02 · Mes preuves'!$A$10:$A$51,0))&amp;"  ·  "&amp;IF(INDEX('02 · Mes preuves'!$G$10:$G$51,MATCH($A23,'02 · Mes preuves'!$A$10:$A$51,0))="","emplacement non renseigné",INDEX('02 · Mes preuves'!$G$10:$G$51,MATCH($A23,'02 · Mes preuves'!$A$10:$A$51,0))))</f>
        <v/>
      </c>
      <c r="D23" s="53">
        <f>IF($A23="","",INDEX('02 · Mes preuves'!$E$10:$E$51,MATCH($A23,'02 · Mes preuves'!$A$10:$A$51,0)))</f>
        <v/>
      </c>
      <c r="E23" s="54">
        <f>IF($A23="","",INDEX('02 · Mes preuves'!$F$10:$F$51,MATCH($A23,'02 · Mes preuves'!$A$10:$A$51,0)))</f>
        <v/>
      </c>
    </row>
    <row r="24" ht="30" customHeight="1">
      <c r="A24" s="50">
        <f>IFERROR(INDEX('02 · Mes preuves'!$A$10:$A$51,MATCH(12,'02 · Mes preuves'!$J$10:$J$51,0)),"")</f>
        <v/>
      </c>
      <c r="B24" s="51">
        <f>IF($A24="","",INDEX('02 · Mes preuves'!$C$10:$C$51,MATCH($A24,'02 · Mes preuves'!$A$10:$A$51,0)))</f>
        <v/>
      </c>
      <c r="C24" s="52">
        <f>IF($A24="","",INDEX('02 · Mes preuves'!$D$10:$D$51,MATCH($A24,'02 · Mes preuves'!$A$10:$A$51,0))&amp;"  ·  "&amp;IF(INDEX('02 · Mes preuves'!$G$10:$G$51,MATCH($A24,'02 · Mes preuves'!$A$10:$A$51,0))="","emplacement non renseigné",INDEX('02 · Mes preuves'!$G$10:$G$51,MATCH($A24,'02 · Mes preuves'!$A$10:$A$51,0))))</f>
        <v/>
      </c>
      <c r="D24" s="53">
        <f>IF($A24="","",INDEX('02 · Mes preuves'!$E$10:$E$51,MATCH($A24,'02 · Mes preuves'!$A$10:$A$51,0)))</f>
        <v/>
      </c>
      <c r="E24" s="54">
        <f>IF($A24="","",INDEX('02 · Mes preuves'!$F$10:$F$51,MATCH($A24,'02 · Mes preuves'!$A$10:$A$51,0)))</f>
        <v/>
      </c>
    </row>
    <row r="25" ht="30" customHeight="1">
      <c r="A25" s="50">
        <f>IFERROR(INDEX('02 · Mes preuves'!$A$10:$A$51,MATCH(13,'02 · Mes preuves'!$J$10:$J$51,0)),"")</f>
        <v/>
      </c>
      <c r="B25" s="51">
        <f>IF($A25="","",INDEX('02 · Mes preuves'!$C$10:$C$51,MATCH($A25,'02 · Mes preuves'!$A$10:$A$51,0)))</f>
        <v/>
      </c>
      <c r="C25" s="52">
        <f>IF($A25="","",INDEX('02 · Mes preuves'!$D$10:$D$51,MATCH($A25,'02 · Mes preuves'!$A$10:$A$51,0))&amp;"  ·  "&amp;IF(INDEX('02 · Mes preuves'!$G$10:$G$51,MATCH($A25,'02 · Mes preuves'!$A$10:$A$51,0))="","emplacement non renseigné",INDEX('02 · Mes preuves'!$G$10:$G$51,MATCH($A25,'02 · Mes preuves'!$A$10:$A$51,0))))</f>
        <v/>
      </c>
      <c r="D25" s="53">
        <f>IF($A25="","",INDEX('02 · Mes preuves'!$E$10:$E$51,MATCH($A25,'02 · Mes preuves'!$A$10:$A$51,0)))</f>
        <v/>
      </c>
      <c r="E25" s="54">
        <f>IF($A25="","",INDEX('02 · Mes preuves'!$F$10:$F$51,MATCH($A25,'02 · Mes preuves'!$A$10:$A$51,0)))</f>
        <v/>
      </c>
    </row>
    <row r="26" ht="30" customHeight="1">
      <c r="A26" s="50">
        <f>IFERROR(INDEX('02 · Mes preuves'!$A$10:$A$51,MATCH(14,'02 · Mes preuves'!$J$10:$J$51,0)),"")</f>
        <v/>
      </c>
      <c r="B26" s="51">
        <f>IF($A26="","",INDEX('02 · Mes preuves'!$C$10:$C$51,MATCH($A26,'02 · Mes preuves'!$A$10:$A$51,0)))</f>
        <v/>
      </c>
      <c r="C26" s="52">
        <f>IF($A26="","",INDEX('02 · Mes preuves'!$D$10:$D$51,MATCH($A26,'02 · Mes preuves'!$A$10:$A$51,0))&amp;"  ·  "&amp;IF(INDEX('02 · Mes preuves'!$G$10:$G$51,MATCH($A26,'02 · Mes preuves'!$A$10:$A$51,0))="","emplacement non renseigné",INDEX('02 · Mes preuves'!$G$10:$G$51,MATCH($A26,'02 · Mes preuves'!$A$10:$A$51,0))))</f>
        <v/>
      </c>
      <c r="D26" s="53">
        <f>IF($A26="","",INDEX('02 · Mes preuves'!$E$10:$E$51,MATCH($A26,'02 · Mes preuves'!$A$10:$A$51,0)))</f>
        <v/>
      </c>
      <c r="E26" s="54">
        <f>IF($A26="","",INDEX('02 · Mes preuves'!$F$10:$F$51,MATCH($A26,'02 · Mes preuves'!$A$10:$A$51,0)))</f>
        <v/>
      </c>
    </row>
    <row r="27" ht="30" customHeight="1">
      <c r="A27" s="50">
        <f>IFERROR(INDEX('02 · Mes preuves'!$A$10:$A$51,MATCH(15,'02 · Mes preuves'!$J$10:$J$51,0)),"")</f>
        <v/>
      </c>
      <c r="B27" s="51">
        <f>IF($A27="","",INDEX('02 · Mes preuves'!$C$10:$C$51,MATCH($A27,'02 · Mes preuves'!$A$10:$A$51,0)))</f>
        <v/>
      </c>
      <c r="C27" s="52">
        <f>IF($A27="","",INDEX('02 · Mes preuves'!$D$10:$D$51,MATCH($A27,'02 · Mes preuves'!$A$10:$A$51,0))&amp;"  ·  "&amp;IF(INDEX('02 · Mes preuves'!$G$10:$G$51,MATCH($A27,'02 · Mes preuves'!$A$10:$A$51,0))="","emplacement non renseigné",INDEX('02 · Mes preuves'!$G$10:$G$51,MATCH($A27,'02 · Mes preuves'!$A$10:$A$51,0))))</f>
        <v/>
      </c>
      <c r="D27" s="53">
        <f>IF($A27="","",INDEX('02 · Mes preuves'!$E$10:$E$51,MATCH($A27,'02 · Mes preuves'!$A$10:$A$51,0)))</f>
        <v/>
      </c>
      <c r="E27" s="54">
        <f>IF($A27="","",INDEX('02 · Mes preuves'!$F$10:$F$51,MATCH($A27,'02 · Mes preuves'!$A$10:$A$51,0)))</f>
        <v/>
      </c>
    </row>
    <row r="28" ht="30" customHeight="1">
      <c r="A28" s="50">
        <f>IFERROR(INDEX('02 · Mes preuves'!$A$10:$A$51,MATCH(16,'02 · Mes preuves'!$J$10:$J$51,0)),"")</f>
        <v/>
      </c>
      <c r="B28" s="51">
        <f>IF($A28="","",INDEX('02 · Mes preuves'!$C$10:$C$51,MATCH($A28,'02 · Mes preuves'!$A$10:$A$51,0)))</f>
        <v/>
      </c>
      <c r="C28" s="52">
        <f>IF($A28="","",INDEX('02 · Mes preuves'!$D$10:$D$51,MATCH($A28,'02 · Mes preuves'!$A$10:$A$51,0))&amp;"  ·  "&amp;IF(INDEX('02 · Mes preuves'!$G$10:$G$51,MATCH($A28,'02 · Mes preuves'!$A$10:$A$51,0))="","emplacement non renseigné",INDEX('02 · Mes preuves'!$G$10:$G$51,MATCH($A28,'02 · Mes preuves'!$A$10:$A$51,0))))</f>
        <v/>
      </c>
      <c r="D28" s="53">
        <f>IF($A28="","",INDEX('02 · Mes preuves'!$E$10:$E$51,MATCH($A28,'02 · Mes preuves'!$A$10:$A$51,0)))</f>
        <v/>
      </c>
      <c r="E28" s="54">
        <f>IF($A28="","",INDEX('02 · Mes preuves'!$F$10:$F$51,MATCH($A28,'02 · Mes preuves'!$A$10:$A$51,0)))</f>
        <v/>
      </c>
    </row>
    <row r="29" ht="30" customHeight="1">
      <c r="A29" s="50">
        <f>IFERROR(INDEX('02 · Mes preuves'!$A$10:$A$51,MATCH(17,'02 · Mes preuves'!$J$10:$J$51,0)),"")</f>
        <v/>
      </c>
      <c r="B29" s="51">
        <f>IF($A29="","",INDEX('02 · Mes preuves'!$C$10:$C$51,MATCH($A29,'02 · Mes preuves'!$A$10:$A$51,0)))</f>
        <v/>
      </c>
      <c r="C29" s="52">
        <f>IF($A29="","",INDEX('02 · Mes preuves'!$D$10:$D$51,MATCH($A29,'02 · Mes preuves'!$A$10:$A$51,0))&amp;"  ·  "&amp;IF(INDEX('02 · Mes preuves'!$G$10:$G$51,MATCH($A29,'02 · Mes preuves'!$A$10:$A$51,0))="","emplacement non renseigné",INDEX('02 · Mes preuves'!$G$10:$G$51,MATCH($A29,'02 · Mes preuves'!$A$10:$A$51,0))))</f>
        <v/>
      </c>
      <c r="D29" s="53">
        <f>IF($A29="","",INDEX('02 · Mes preuves'!$E$10:$E$51,MATCH($A29,'02 · Mes preuves'!$A$10:$A$51,0)))</f>
        <v/>
      </c>
      <c r="E29" s="54">
        <f>IF($A29="","",INDEX('02 · Mes preuves'!$F$10:$F$51,MATCH($A29,'02 · Mes preuves'!$A$10:$A$51,0)))</f>
        <v/>
      </c>
    </row>
    <row r="30" ht="30" customHeight="1">
      <c r="A30" s="50">
        <f>IFERROR(INDEX('02 · Mes preuves'!$A$10:$A$51,MATCH(18,'02 · Mes preuves'!$J$10:$J$51,0)),"")</f>
        <v/>
      </c>
      <c r="B30" s="51">
        <f>IF($A30="","",INDEX('02 · Mes preuves'!$C$10:$C$51,MATCH($A30,'02 · Mes preuves'!$A$10:$A$51,0)))</f>
        <v/>
      </c>
      <c r="C30" s="52">
        <f>IF($A30="","",INDEX('02 · Mes preuves'!$D$10:$D$51,MATCH($A30,'02 · Mes preuves'!$A$10:$A$51,0))&amp;"  ·  "&amp;IF(INDEX('02 · Mes preuves'!$G$10:$G$51,MATCH($A30,'02 · Mes preuves'!$A$10:$A$51,0))="","emplacement non renseigné",INDEX('02 · Mes preuves'!$G$10:$G$51,MATCH($A30,'02 · Mes preuves'!$A$10:$A$51,0))))</f>
        <v/>
      </c>
      <c r="D30" s="53">
        <f>IF($A30="","",INDEX('02 · Mes preuves'!$E$10:$E$51,MATCH($A30,'02 · Mes preuves'!$A$10:$A$51,0)))</f>
        <v/>
      </c>
      <c r="E30" s="54">
        <f>IF($A30="","",INDEX('02 · Mes preuves'!$F$10:$F$51,MATCH($A30,'02 · Mes preuves'!$A$10:$A$51,0)))</f>
        <v/>
      </c>
    </row>
    <row r="31" ht="30" customHeight="1">
      <c r="A31" s="50">
        <f>IFERROR(INDEX('02 · Mes preuves'!$A$10:$A$51,MATCH(19,'02 · Mes preuves'!$J$10:$J$51,0)),"")</f>
        <v/>
      </c>
      <c r="B31" s="51">
        <f>IF($A31="","",INDEX('02 · Mes preuves'!$C$10:$C$51,MATCH($A31,'02 · Mes preuves'!$A$10:$A$51,0)))</f>
        <v/>
      </c>
      <c r="C31" s="52">
        <f>IF($A31="","",INDEX('02 · Mes preuves'!$D$10:$D$51,MATCH($A31,'02 · Mes preuves'!$A$10:$A$51,0))&amp;"  ·  "&amp;IF(INDEX('02 · Mes preuves'!$G$10:$G$51,MATCH($A31,'02 · Mes preuves'!$A$10:$A$51,0))="","emplacement non renseigné",INDEX('02 · Mes preuves'!$G$10:$G$51,MATCH($A31,'02 · Mes preuves'!$A$10:$A$51,0))))</f>
        <v/>
      </c>
      <c r="D31" s="53">
        <f>IF($A31="","",INDEX('02 · Mes preuves'!$E$10:$E$51,MATCH($A31,'02 · Mes preuves'!$A$10:$A$51,0)))</f>
        <v/>
      </c>
      <c r="E31" s="54">
        <f>IF($A31="","",INDEX('02 · Mes preuves'!$F$10:$F$51,MATCH($A31,'02 · Mes preuves'!$A$10:$A$51,0)))</f>
        <v/>
      </c>
    </row>
    <row r="32" ht="30" customHeight="1">
      <c r="A32" s="50">
        <f>IFERROR(INDEX('02 · Mes preuves'!$A$10:$A$51,MATCH(20,'02 · Mes preuves'!$J$10:$J$51,0)),"")</f>
        <v/>
      </c>
      <c r="B32" s="51">
        <f>IF($A32="","",INDEX('02 · Mes preuves'!$C$10:$C$51,MATCH($A32,'02 · Mes preuves'!$A$10:$A$51,0)))</f>
        <v/>
      </c>
      <c r="C32" s="52">
        <f>IF($A32="","",INDEX('02 · Mes preuves'!$D$10:$D$51,MATCH($A32,'02 · Mes preuves'!$A$10:$A$51,0))&amp;"  ·  "&amp;IF(INDEX('02 · Mes preuves'!$G$10:$G$51,MATCH($A32,'02 · Mes preuves'!$A$10:$A$51,0))="","emplacement non renseigné",INDEX('02 · Mes preuves'!$G$10:$G$51,MATCH($A32,'02 · Mes preuves'!$A$10:$A$51,0))))</f>
        <v/>
      </c>
      <c r="D32" s="53">
        <f>IF($A32="","",INDEX('02 · Mes preuves'!$E$10:$E$51,MATCH($A32,'02 · Mes preuves'!$A$10:$A$51,0)))</f>
        <v/>
      </c>
      <c r="E32" s="54">
        <f>IF($A32="","",INDEX('02 · Mes preuves'!$F$10:$F$51,MATCH($A32,'02 · Mes preuves'!$A$10:$A$51,0)))</f>
        <v/>
      </c>
    </row>
    <row r="33" ht="30" customHeight="1">
      <c r="A33" s="50">
        <f>IFERROR(INDEX('02 · Mes preuves'!$A$10:$A$51,MATCH(21,'02 · Mes preuves'!$J$10:$J$51,0)),"")</f>
        <v/>
      </c>
      <c r="B33" s="51">
        <f>IF($A33="","",INDEX('02 · Mes preuves'!$C$10:$C$51,MATCH($A33,'02 · Mes preuves'!$A$10:$A$51,0)))</f>
        <v/>
      </c>
      <c r="C33" s="52">
        <f>IF($A33="","",INDEX('02 · Mes preuves'!$D$10:$D$51,MATCH($A33,'02 · Mes preuves'!$A$10:$A$51,0))&amp;"  ·  "&amp;IF(INDEX('02 · Mes preuves'!$G$10:$G$51,MATCH($A33,'02 · Mes preuves'!$A$10:$A$51,0))="","emplacement non renseigné",INDEX('02 · Mes preuves'!$G$10:$G$51,MATCH($A33,'02 · Mes preuves'!$A$10:$A$51,0))))</f>
        <v/>
      </c>
      <c r="D33" s="53">
        <f>IF($A33="","",INDEX('02 · Mes preuves'!$E$10:$E$51,MATCH($A33,'02 · Mes preuves'!$A$10:$A$51,0)))</f>
        <v/>
      </c>
      <c r="E33" s="54">
        <f>IF($A33="","",INDEX('02 · Mes preuves'!$F$10:$F$51,MATCH($A33,'02 · Mes preuves'!$A$10:$A$51,0)))</f>
        <v/>
      </c>
    </row>
    <row r="34" ht="30" customHeight="1">
      <c r="A34" s="50">
        <f>IFERROR(INDEX('02 · Mes preuves'!$A$10:$A$51,MATCH(22,'02 · Mes preuves'!$J$10:$J$51,0)),"")</f>
        <v/>
      </c>
      <c r="B34" s="51">
        <f>IF($A34="","",INDEX('02 · Mes preuves'!$C$10:$C$51,MATCH($A34,'02 · Mes preuves'!$A$10:$A$51,0)))</f>
        <v/>
      </c>
      <c r="C34" s="52">
        <f>IF($A34="","",INDEX('02 · Mes preuves'!$D$10:$D$51,MATCH($A34,'02 · Mes preuves'!$A$10:$A$51,0))&amp;"  ·  "&amp;IF(INDEX('02 · Mes preuves'!$G$10:$G$51,MATCH($A34,'02 · Mes preuves'!$A$10:$A$51,0))="","emplacement non renseigné",INDEX('02 · Mes preuves'!$G$10:$G$51,MATCH($A34,'02 · Mes preuves'!$A$10:$A$51,0))))</f>
        <v/>
      </c>
      <c r="D34" s="53">
        <f>IF($A34="","",INDEX('02 · Mes preuves'!$E$10:$E$51,MATCH($A34,'02 · Mes preuves'!$A$10:$A$51,0)))</f>
        <v/>
      </c>
      <c r="E34" s="54">
        <f>IF($A34="","",INDEX('02 · Mes preuves'!$F$10:$F$51,MATCH($A34,'02 · Mes preuves'!$A$10:$A$51,0)))</f>
        <v/>
      </c>
    </row>
    <row r="35" ht="30" customHeight="1">
      <c r="A35" s="50">
        <f>IFERROR(INDEX('02 · Mes preuves'!$A$10:$A$51,MATCH(23,'02 · Mes preuves'!$J$10:$J$51,0)),"")</f>
        <v/>
      </c>
      <c r="B35" s="51">
        <f>IF($A35="","",INDEX('02 · Mes preuves'!$C$10:$C$51,MATCH($A35,'02 · Mes preuves'!$A$10:$A$51,0)))</f>
        <v/>
      </c>
      <c r="C35" s="52">
        <f>IF($A35="","",INDEX('02 · Mes preuves'!$D$10:$D$51,MATCH($A35,'02 · Mes preuves'!$A$10:$A$51,0))&amp;"  ·  "&amp;IF(INDEX('02 · Mes preuves'!$G$10:$G$51,MATCH($A35,'02 · Mes preuves'!$A$10:$A$51,0))="","emplacement non renseigné",INDEX('02 · Mes preuves'!$G$10:$G$51,MATCH($A35,'02 · Mes preuves'!$A$10:$A$51,0))))</f>
        <v/>
      </c>
      <c r="D35" s="53">
        <f>IF($A35="","",INDEX('02 · Mes preuves'!$E$10:$E$51,MATCH($A35,'02 · Mes preuves'!$A$10:$A$51,0)))</f>
        <v/>
      </c>
      <c r="E35" s="54">
        <f>IF($A35="","",INDEX('02 · Mes preuves'!$F$10:$F$51,MATCH($A35,'02 · Mes preuves'!$A$10:$A$51,0)))</f>
        <v/>
      </c>
    </row>
    <row r="36" ht="30" customHeight="1">
      <c r="A36" s="50">
        <f>IFERROR(INDEX('02 · Mes preuves'!$A$10:$A$51,MATCH(24,'02 · Mes preuves'!$J$10:$J$51,0)),"")</f>
        <v/>
      </c>
      <c r="B36" s="51">
        <f>IF($A36="","",INDEX('02 · Mes preuves'!$C$10:$C$51,MATCH($A36,'02 · Mes preuves'!$A$10:$A$51,0)))</f>
        <v/>
      </c>
      <c r="C36" s="52">
        <f>IF($A36="","",INDEX('02 · Mes preuves'!$D$10:$D$51,MATCH($A36,'02 · Mes preuves'!$A$10:$A$51,0))&amp;"  ·  "&amp;IF(INDEX('02 · Mes preuves'!$G$10:$G$51,MATCH($A36,'02 · Mes preuves'!$A$10:$A$51,0))="","emplacement non renseigné",INDEX('02 · Mes preuves'!$G$10:$G$51,MATCH($A36,'02 · Mes preuves'!$A$10:$A$51,0))))</f>
        <v/>
      </c>
      <c r="D36" s="53">
        <f>IF($A36="","",INDEX('02 · Mes preuves'!$E$10:$E$51,MATCH($A36,'02 · Mes preuves'!$A$10:$A$51,0)))</f>
        <v/>
      </c>
      <c r="E36" s="54">
        <f>IF($A36="","",INDEX('02 · Mes preuves'!$F$10:$F$51,MATCH($A36,'02 · Mes preuves'!$A$10:$A$51,0)))</f>
        <v/>
      </c>
    </row>
    <row r="37" ht="30" customHeight="1">
      <c r="A37" s="50">
        <f>IFERROR(INDEX('02 · Mes preuves'!$A$10:$A$51,MATCH(25,'02 · Mes preuves'!$J$10:$J$51,0)),"")</f>
        <v/>
      </c>
      <c r="B37" s="51">
        <f>IF($A37="","",INDEX('02 · Mes preuves'!$C$10:$C$51,MATCH($A37,'02 · Mes preuves'!$A$10:$A$51,0)))</f>
        <v/>
      </c>
      <c r="C37" s="52">
        <f>IF($A37="","",INDEX('02 · Mes preuves'!$D$10:$D$51,MATCH($A37,'02 · Mes preuves'!$A$10:$A$51,0))&amp;"  ·  "&amp;IF(INDEX('02 · Mes preuves'!$G$10:$G$51,MATCH($A37,'02 · Mes preuves'!$A$10:$A$51,0))="","emplacement non renseigné",INDEX('02 · Mes preuves'!$G$10:$G$51,MATCH($A37,'02 · Mes preuves'!$A$10:$A$51,0))))</f>
        <v/>
      </c>
      <c r="D37" s="53">
        <f>IF($A37="","",INDEX('02 · Mes preuves'!$E$10:$E$51,MATCH($A37,'02 · Mes preuves'!$A$10:$A$51,0)))</f>
        <v/>
      </c>
      <c r="E37" s="54">
        <f>IF($A37="","",INDEX('02 · Mes preuves'!$F$10:$F$51,MATCH($A37,'02 · Mes preuves'!$A$10:$A$51,0)))</f>
        <v/>
      </c>
    </row>
    <row r="38" ht="30" customHeight="1">
      <c r="A38" s="50">
        <f>IFERROR(INDEX('02 · Mes preuves'!$A$10:$A$51,MATCH(26,'02 · Mes preuves'!$J$10:$J$51,0)),"")</f>
        <v/>
      </c>
      <c r="B38" s="51">
        <f>IF($A38="","",INDEX('02 · Mes preuves'!$C$10:$C$51,MATCH($A38,'02 · Mes preuves'!$A$10:$A$51,0)))</f>
        <v/>
      </c>
      <c r="C38" s="52">
        <f>IF($A38="","",INDEX('02 · Mes preuves'!$D$10:$D$51,MATCH($A38,'02 · Mes preuves'!$A$10:$A$51,0))&amp;"  ·  "&amp;IF(INDEX('02 · Mes preuves'!$G$10:$G$51,MATCH($A38,'02 · Mes preuves'!$A$10:$A$51,0))="","emplacement non renseigné",INDEX('02 · Mes preuves'!$G$10:$G$51,MATCH($A38,'02 · Mes preuves'!$A$10:$A$51,0))))</f>
        <v/>
      </c>
      <c r="D38" s="53">
        <f>IF($A38="","",INDEX('02 · Mes preuves'!$E$10:$E$51,MATCH($A38,'02 · Mes preuves'!$A$10:$A$51,0)))</f>
        <v/>
      </c>
      <c r="E38" s="54">
        <f>IF($A38="","",INDEX('02 · Mes preuves'!$F$10:$F$51,MATCH($A38,'02 · Mes preuves'!$A$10:$A$51,0)))</f>
        <v/>
      </c>
    </row>
    <row r="39" ht="30" customHeight="1">
      <c r="A39" s="50">
        <f>IFERROR(INDEX('02 · Mes preuves'!$A$10:$A$51,MATCH(27,'02 · Mes preuves'!$J$10:$J$51,0)),"")</f>
        <v/>
      </c>
      <c r="B39" s="51">
        <f>IF($A39="","",INDEX('02 · Mes preuves'!$C$10:$C$51,MATCH($A39,'02 · Mes preuves'!$A$10:$A$51,0)))</f>
        <v/>
      </c>
      <c r="C39" s="52">
        <f>IF($A39="","",INDEX('02 · Mes preuves'!$D$10:$D$51,MATCH($A39,'02 · Mes preuves'!$A$10:$A$51,0))&amp;"  ·  "&amp;IF(INDEX('02 · Mes preuves'!$G$10:$G$51,MATCH($A39,'02 · Mes preuves'!$A$10:$A$51,0))="","emplacement non renseigné",INDEX('02 · Mes preuves'!$G$10:$G$51,MATCH($A39,'02 · Mes preuves'!$A$10:$A$51,0))))</f>
        <v/>
      </c>
      <c r="D39" s="53">
        <f>IF($A39="","",INDEX('02 · Mes preuves'!$E$10:$E$51,MATCH($A39,'02 · Mes preuves'!$A$10:$A$51,0)))</f>
        <v/>
      </c>
      <c r="E39" s="54">
        <f>IF($A39="","",INDEX('02 · Mes preuves'!$F$10:$F$51,MATCH($A39,'02 · Mes preuves'!$A$10:$A$51,0)))</f>
        <v/>
      </c>
    </row>
    <row r="40" ht="30" customHeight="1">
      <c r="A40" s="50">
        <f>IFERROR(INDEX('02 · Mes preuves'!$A$10:$A$51,MATCH(28,'02 · Mes preuves'!$J$10:$J$51,0)),"")</f>
        <v/>
      </c>
      <c r="B40" s="51">
        <f>IF($A40="","",INDEX('02 · Mes preuves'!$C$10:$C$51,MATCH($A40,'02 · Mes preuves'!$A$10:$A$51,0)))</f>
        <v/>
      </c>
      <c r="C40" s="52">
        <f>IF($A40="","",INDEX('02 · Mes preuves'!$D$10:$D$51,MATCH($A40,'02 · Mes preuves'!$A$10:$A$51,0))&amp;"  ·  "&amp;IF(INDEX('02 · Mes preuves'!$G$10:$G$51,MATCH($A40,'02 · Mes preuves'!$A$10:$A$51,0))="","emplacement non renseigné",INDEX('02 · Mes preuves'!$G$10:$G$51,MATCH($A40,'02 · Mes preuves'!$A$10:$A$51,0))))</f>
        <v/>
      </c>
      <c r="D40" s="53">
        <f>IF($A40="","",INDEX('02 · Mes preuves'!$E$10:$E$51,MATCH($A40,'02 · Mes preuves'!$A$10:$A$51,0)))</f>
        <v/>
      </c>
      <c r="E40" s="54">
        <f>IF($A40="","",INDEX('02 · Mes preuves'!$F$10:$F$51,MATCH($A40,'02 · Mes preuves'!$A$10:$A$51,0)))</f>
        <v/>
      </c>
    </row>
    <row r="41" ht="30" customHeight="1">
      <c r="A41" s="50">
        <f>IFERROR(INDEX('02 · Mes preuves'!$A$10:$A$51,MATCH(29,'02 · Mes preuves'!$J$10:$J$51,0)),"")</f>
        <v/>
      </c>
      <c r="B41" s="51">
        <f>IF($A41="","",INDEX('02 · Mes preuves'!$C$10:$C$51,MATCH($A41,'02 · Mes preuves'!$A$10:$A$51,0)))</f>
        <v/>
      </c>
      <c r="C41" s="52">
        <f>IF($A41="","",INDEX('02 · Mes preuves'!$D$10:$D$51,MATCH($A41,'02 · Mes preuves'!$A$10:$A$51,0))&amp;"  ·  "&amp;IF(INDEX('02 · Mes preuves'!$G$10:$G$51,MATCH($A41,'02 · Mes preuves'!$A$10:$A$51,0))="","emplacement non renseigné",INDEX('02 · Mes preuves'!$G$10:$G$51,MATCH($A41,'02 · Mes preuves'!$A$10:$A$51,0))))</f>
        <v/>
      </c>
      <c r="D41" s="53">
        <f>IF($A41="","",INDEX('02 · Mes preuves'!$E$10:$E$51,MATCH($A41,'02 · Mes preuves'!$A$10:$A$51,0)))</f>
        <v/>
      </c>
      <c r="E41" s="54">
        <f>IF($A41="","",INDEX('02 · Mes preuves'!$F$10:$F$51,MATCH($A41,'02 · Mes preuves'!$A$10:$A$51,0)))</f>
        <v/>
      </c>
    </row>
    <row r="42" ht="30" customHeight="1">
      <c r="A42" s="50">
        <f>IFERROR(INDEX('02 · Mes preuves'!$A$10:$A$51,MATCH(30,'02 · Mes preuves'!$J$10:$J$51,0)),"")</f>
        <v/>
      </c>
      <c r="B42" s="51">
        <f>IF($A42="","",INDEX('02 · Mes preuves'!$C$10:$C$51,MATCH($A42,'02 · Mes preuves'!$A$10:$A$51,0)))</f>
        <v/>
      </c>
      <c r="C42" s="52">
        <f>IF($A42="","",INDEX('02 · Mes preuves'!$D$10:$D$51,MATCH($A42,'02 · Mes preuves'!$A$10:$A$51,0))&amp;"  ·  "&amp;IF(INDEX('02 · Mes preuves'!$G$10:$G$51,MATCH($A42,'02 · Mes preuves'!$A$10:$A$51,0))="","emplacement non renseigné",INDEX('02 · Mes preuves'!$G$10:$G$51,MATCH($A42,'02 · Mes preuves'!$A$10:$A$51,0))))</f>
        <v/>
      </c>
      <c r="D42" s="53">
        <f>IF($A42="","",INDEX('02 · Mes preuves'!$E$10:$E$51,MATCH($A42,'02 · Mes preuves'!$A$10:$A$51,0)))</f>
        <v/>
      </c>
      <c r="E42" s="54">
        <f>IF($A42="","",INDEX('02 · Mes preuves'!$F$10:$F$51,MATCH($A42,'02 · Mes preuves'!$A$10:$A$51,0)))</f>
        <v/>
      </c>
    </row>
    <row r="43" ht="30" customHeight="1">
      <c r="A43" s="50">
        <f>IFERROR(INDEX('02 · Mes preuves'!$A$10:$A$51,MATCH(31,'02 · Mes preuves'!$J$10:$J$51,0)),"")</f>
        <v/>
      </c>
      <c r="B43" s="51">
        <f>IF($A43="","",INDEX('02 · Mes preuves'!$C$10:$C$51,MATCH($A43,'02 · Mes preuves'!$A$10:$A$51,0)))</f>
        <v/>
      </c>
      <c r="C43" s="52">
        <f>IF($A43="","",INDEX('02 · Mes preuves'!$D$10:$D$51,MATCH($A43,'02 · Mes preuves'!$A$10:$A$51,0))&amp;"  ·  "&amp;IF(INDEX('02 · Mes preuves'!$G$10:$G$51,MATCH($A43,'02 · Mes preuves'!$A$10:$A$51,0))="","emplacement non renseigné",INDEX('02 · Mes preuves'!$G$10:$G$51,MATCH($A43,'02 · Mes preuves'!$A$10:$A$51,0))))</f>
        <v/>
      </c>
      <c r="D43" s="53">
        <f>IF($A43="","",INDEX('02 · Mes preuves'!$E$10:$E$51,MATCH($A43,'02 · Mes preuves'!$A$10:$A$51,0)))</f>
        <v/>
      </c>
      <c r="E43" s="54">
        <f>IF($A43="","",INDEX('02 · Mes preuves'!$F$10:$F$51,MATCH($A43,'02 · Mes preuves'!$A$10:$A$51,0)))</f>
        <v/>
      </c>
    </row>
    <row r="44" ht="30" customHeight="1">
      <c r="A44" s="50">
        <f>IFERROR(INDEX('02 · Mes preuves'!$A$10:$A$51,MATCH(32,'02 · Mes preuves'!$J$10:$J$51,0)),"")</f>
        <v/>
      </c>
      <c r="B44" s="51">
        <f>IF($A44="","",INDEX('02 · Mes preuves'!$C$10:$C$51,MATCH($A44,'02 · Mes preuves'!$A$10:$A$51,0)))</f>
        <v/>
      </c>
      <c r="C44" s="52">
        <f>IF($A44="","",INDEX('02 · Mes preuves'!$D$10:$D$51,MATCH($A44,'02 · Mes preuves'!$A$10:$A$51,0))&amp;"  ·  "&amp;IF(INDEX('02 · Mes preuves'!$G$10:$G$51,MATCH($A44,'02 · Mes preuves'!$A$10:$A$51,0))="","emplacement non renseigné",INDEX('02 · Mes preuves'!$G$10:$G$51,MATCH($A44,'02 · Mes preuves'!$A$10:$A$51,0))))</f>
        <v/>
      </c>
      <c r="D44" s="53">
        <f>IF($A44="","",INDEX('02 · Mes preuves'!$E$10:$E$51,MATCH($A44,'02 · Mes preuves'!$A$10:$A$51,0)))</f>
        <v/>
      </c>
      <c r="E44" s="54">
        <f>IF($A44="","",INDEX('02 · Mes preuves'!$F$10:$F$51,MATCH($A44,'02 · Mes preuves'!$A$10:$A$51,0)))</f>
        <v/>
      </c>
    </row>
    <row r="45" ht="30" customHeight="1">
      <c r="A45" s="50">
        <f>IFERROR(INDEX('02 · Mes preuves'!$A$10:$A$51,MATCH(33,'02 · Mes preuves'!$J$10:$J$51,0)),"")</f>
        <v/>
      </c>
      <c r="B45" s="51">
        <f>IF($A45="","",INDEX('02 · Mes preuves'!$C$10:$C$51,MATCH($A45,'02 · Mes preuves'!$A$10:$A$51,0)))</f>
        <v/>
      </c>
      <c r="C45" s="52">
        <f>IF($A45="","",INDEX('02 · Mes preuves'!$D$10:$D$51,MATCH($A45,'02 · Mes preuves'!$A$10:$A$51,0))&amp;"  ·  "&amp;IF(INDEX('02 · Mes preuves'!$G$10:$G$51,MATCH($A45,'02 · Mes preuves'!$A$10:$A$51,0))="","emplacement non renseigné",INDEX('02 · Mes preuves'!$G$10:$G$51,MATCH($A45,'02 · Mes preuves'!$A$10:$A$51,0))))</f>
        <v/>
      </c>
      <c r="D45" s="53">
        <f>IF($A45="","",INDEX('02 · Mes preuves'!$E$10:$E$51,MATCH($A45,'02 · Mes preuves'!$A$10:$A$51,0)))</f>
        <v/>
      </c>
      <c r="E45" s="54">
        <f>IF($A45="","",INDEX('02 · Mes preuves'!$F$10:$F$51,MATCH($A45,'02 · Mes preuves'!$A$10:$A$51,0)))</f>
        <v/>
      </c>
    </row>
    <row r="46" ht="30" customHeight="1">
      <c r="A46" s="50">
        <f>IFERROR(INDEX('02 · Mes preuves'!$A$10:$A$51,MATCH(34,'02 · Mes preuves'!$J$10:$J$51,0)),"")</f>
        <v/>
      </c>
      <c r="B46" s="51">
        <f>IF($A46="","",INDEX('02 · Mes preuves'!$C$10:$C$51,MATCH($A46,'02 · Mes preuves'!$A$10:$A$51,0)))</f>
        <v/>
      </c>
      <c r="C46" s="52">
        <f>IF($A46="","",INDEX('02 · Mes preuves'!$D$10:$D$51,MATCH($A46,'02 · Mes preuves'!$A$10:$A$51,0))&amp;"  ·  "&amp;IF(INDEX('02 · Mes preuves'!$G$10:$G$51,MATCH($A46,'02 · Mes preuves'!$A$10:$A$51,0))="","emplacement non renseigné",INDEX('02 · Mes preuves'!$G$10:$G$51,MATCH($A46,'02 · Mes preuves'!$A$10:$A$51,0))))</f>
        <v/>
      </c>
      <c r="D46" s="53">
        <f>IF($A46="","",INDEX('02 · Mes preuves'!$E$10:$E$51,MATCH($A46,'02 · Mes preuves'!$A$10:$A$51,0)))</f>
        <v/>
      </c>
      <c r="E46" s="54">
        <f>IF($A46="","",INDEX('02 · Mes preuves'!$F$10:$F$51,MATCH($A46,'02 · Mes preuves'!$A$10:$A$51,0)))</f>
        <v/>
      </c>
    </row>
    <row r="47" ht="30" customHeight="1">
      <c r="A47" s="50">
        <f>IFERROR(INDEX('02 · Mes preuves'!$A$10:$A$51,MATCH(35,'02 · Mes preuves'!$J$10:$J$51,0)),"")</f>
        <v/>
      </c>
      <c r="B47" s="51">
        <f>IF($A47="","",INDEX('02 · Mes preuves'!$C$10:$C$51,MATCH($A47,'02 · Mes preuves'!$A$10:$A$51,0)))</f>
        <v/>
      </c>
      <c r="C47" s="52">
        <f>IF($A47="","",INDEX('02 · Mes preuves'!$D$10:$D$51,MATCH($A47,'02 · Mes preuves'!$A$10:$A$51,0))&amp;"  ·  "&amp;IF(INDEX('02 · Mes preuves'!$G$10:$G$51,MATCH($A47,'02 · Mes preuves'!$A$10:$A$51,0))="","emplacement non renseigné",INDEX('02 · Mes preuves'!$G$10:$G$51,MATCH($A47,'02 · Mes preuves'!$A$10:$A$51,0))))</f>
        <v/>
      </c>
      <c r="D47" s="53">
        <f>IF($A47="","",INDEX('02 · Mes preuves'!$E$10:$E$51,MATCH($A47,'02 · Mes preuves'!$A$10:$A$51,0)))</f>
        <v/>
      </c>
      <c r="E47" s="54">
        <f>IF($A47="","",INDEX('02 · Mes preuves'!$F$10:$F$51,MATCH($A47,'02 · Mes preuves'!$A$10:$A$51,0)))</f>
        <v/>
      </c>
    </row>
    <row r="48" ht="30" customHeight="1">
      <c r="A48" s="50">
        <f>IFERROR(INDEX('02 · Mes preuves'!$A$10:$A$51,MATCH(36,'02 · Mes preuves'!$J$10:$J$51,0)),"")</f>
        <v/>
      </c>
      <c r="B48" s="51">
        <f>IF($A48="","",INDEX('02 · Mes preuves'!$C$10:$C$51,MATCH($A48,'02 · Mes preuves'!$A$10:$A$51,0)))</f>
        <v/>
      </c>
      <c r="C48" s="52">
        <f>IF($A48="","",INDEX('02 · Mes preuves'!$D$10:$D$51,MATCH($A48,'02 · Mes preuves'!$A$10:$A$51,0))&amp;"  ·  "&amp;IF(INDEX('02 · Mes preuves'!$G$10:$G$51,MATCH($A48,'02 · Mes preuves'!$A$10:$A$51,0))="","emplacement non renseigné",INDEX('02 · Mes preuves'!$G$10:$G$51,MATCH($A48,'02 · Mes preuves'!$A$10:$A$51,0))))</f>
        <v/>
      </c>
      <c r="D48" s="53">
        <f>IF($A48="","",INDEX('02 · Mes preuves'!$E$10:$E$51,MATCH($A48,'02 · Mes preuves'!$A$10:$A$51,0)))</f>
        <v/>
      </c>
      <c r="E48" s="54">
        <f>IF($A48="","",INDEX('02 · Mes preuves'!$F$10:$F$51,MATCH($A48,'02 · Mes preuves'!$A$10:$A$51,0)))</f>
        <v/>
      </c>
    </row>
    <row r="49" ht="30" customHeight="1">
      <c r="A49" s="50">
        <f>IFERROR(INDEX('02 · Mes preuves'!$A$10:$A$51,MATCH(37,'02 · Mes preuves'!$J$10:$J$51,0)),"")</f>
        <v/>
      </c>
      <c r="B49" s="51">
        <f>IF($A49="","",INDEX('02 · Mes preuves'!$C$10:$C$51,MATCH($A49,'02 · Mes preuves'!$A$10:$A$51,0)))</f>
        <v/>
      </c>
      <c r="C49" s="52">
        <f>IF($A49="","",INDEX('02 · Mes preuves'!$D$10:$D$51,MATCH($A49,'02 · Mes preuves'!$A$10:$A$51,0))&amp;"  ·  "&amp;IF(INDEX('02 · Mes preuves'!$G$10:$G$51,MATCH($A49,'02 · Mes preuves'!$A$10:$A$51,0))="","emplacement non renseigné",INDEX('02 · Mes preuves'!$G$10:$G$51,MATCH($A49,'02 · Mes preuves'!$A$10:$A$51,0))))</f>
        <v/>
      </c>
      <c r="D49" s="53">
        <f>IF($A49="","",INDEX('02 · Mes preuves'!$E$10:$E$51,MATCH($A49,'02 · Mes preuves'!$A$10:$A$51,0)))</f>
        <v/>
      </c>
      <c r="E49" s="54">
        <f>IF($A49="","",INDEX('02 · Mes preuves'!$F$10:$F$51,MATCH($A49,'02 · Mes preuves'!$A$10:$A$51,0)))</f>
        <v/>
      </c>
    </row>
    <row r="50" ht="30" customHeight="1">
      <c r="A50" s="50">
        <f>IFERROR(INDEX('02 · Mes preuves'!$A$10:$A$51,MATCH(38,'02 · Mes preuves'!$J$10:$J$51,0)),"")</f>
        <v/>
      </c>
      <c r="B50" s="51">
        <f>IF($A50="","",INDEX('02 · Mes preuves'!$C$10:$C$51,MATCH($A50,'02 · Mes preuves'!$A$10:$A$51,0)))</f>
        <v/>
      </c>
      <c r="C50" s="52">
        <f>IF($A50="","",INDEX('02 · Mes preuves'!$D$10:$D$51,MATCH($A50,'02 · Mes preuves'!$A$10:$A$51,0))&amp;"  ·  "&amp;IF(INDEX('02 · Mes preuves'!$G$10:$G$51,MATCH($A50,'02 · Mes preuves'!$A$10:$A$51,0))="","emplacement non renseigné",INDEX('02 · Mes preuves'!$G$10:$G$51,MATCH($A50,'02 · Mes preuves'!$A$10:$A$51,0))))</f>
        <v/>
      </c>
      <c r="D50" s="53">
        <f>IF($A50="","",INDEX('02 · Mes preuves'!$E$10:$E$51,MATCH($A50,'02 · Mes preuves'!$A$10:$A$51,0)))</f>
        <v/>
      </c>
      <c r="E50" s="54">
        <f>IF($A50="","",INDEX('02 · Mes preuves'!$F$10:$F$51,MATCH($A50,'02 · Mes preuves'!$A$10:$A$51,0)))</f>
        <v/>
      </c>
    </row>
    <row r="51" ht="30" customHeight="1">
      <c r="A51" s="50">
        <f>IFERROR(INDEX('02 · Mes preuves'!$A$10:$A$51,MATCH(39,'02 · Mes preuves'!$J$10:$J$51,0)),"")</f>
        <v/>
      </c>
      <c r="B51" s="51">
        <f>IF($A51="","",INDEX('02 · Mes preuves'!$C$10:$C$51,MATCH($A51,'02 · Mes preuves'!$A$10:$A$51,0)))</f>
        <v/>
      </c>
      <c r="C51" s="52">
        <f>IF($A51="","",INDEX('02 · Mes preuves'!$D$10:$D$51,MATCH($A51,'02 · Mes preuves'!$A$10:$A$51,0))&amp;"  ·  "&amp;IF(INDEX('02 · Mes preuves'!$G$10:$G$51,MATCH($A51,'02 · Mes preuves'!$A$10:$A$51,0))="","emplacement non renseigné",INDEX('02 · Mes preuves'!$G$10:$G$51,MATCH($A51,'02 · Mes preuves'!$A$10:$A$51,0))))</f>
        <v/>
      </c>
      <c r="D51" s="53">
        <f>IF($A51="","",INDEX('02 · Mes preuves'!$E$10:$E$51,MATCH($A51,'02 · Mes preuves'!$A$10:$A$51,0)))</f>
        <v/>
      </c>
      <c r="E51" s="54">
        <f>IF($A51="","",INDEX('02 · Mes preuves'!$F$10:$F$51,MATCH($A51,'02 · Mes preuves'!$A$10:$A$51,0)))</f>
        <v/>
      </c>
    </row>
    <row r="52">
      <c r="A52" s="1" t="n"/>
      <c r="B52" s="1" t="n"/>
      <c r="C52" s="1" t="n"/>
      <c r="D52" s="1" t="n"/>
      <c r="E52" s="1" t="n"/>
    </row>
    <row r="53" ht="34" customHeight="1">
      <c r="A53" s="55">
        <f>IF('02 · Mes preuves'!$D$6+'02 · Mes preuves'!$F$6=0,"Tout est prêt sur les points renseignés. Vous pouvez ouvrir la porte à l'auditeur.","")</f>
        <v/>
      </c>
    </row>
    <row r="54">
      <c r="A54" s="1" t="n"/>
      <c r="B54" s="1" t="n"/>
      <c r="C54" s="1" t="n"/>
      <c r="D54" s="1" t="n"/>
      <c r="E54" s="1" t="n"/>
    </row>
    <row r="55">
      <c r="A55" s="20" t="inlineStr">
        <is>
          <t>Ce classeur est un outil de préparation interne : ce n'est pas la grille de votre organisme certificateur. Règlement (UE) 2018/848.</t>
        </is>
      </c>
    </row>
    <row r="56">
      <c r="A56" s="1" t="n"/>
      <c r="B56" s="1" t="n"/>
      <c r="C56" s="1" t="n"/>
      <c r="D56" s="1" t="n"/>
      <c r="E56" s="1" t="n"/>
    </row>
    <row r="57">
      <c r="A57" s="1" t="n"/>
      <c r="B57" s="1" t="n"/>
      <c r="C57" s="1" t="n"/>
      <c r="D57" s="1" t="n"/>
      <c r="E57" s="1" t="n"/>
    </row>
    <row r="58">
      <c r="A58" s="1" t="n"/>
      <c r="B58" s="1" t="n"/>
      <c r="C58" s="1" t="n"/>
      <c r="D58" s="1" t="n"/>
      <c r="E58" s="1" t="n"/>
    </row>
    <row r="59">
      <c r="A59" s="1" t="n"/>
      <c r="B59" s="1" t="n"/>
      <c r="C59" s="1" t="n"/>
      <c r="D59" s="1" t="n"/>
      <c r="E59" s="1" t="n"/>
    </row>
    <row r="60">
      <c r="A60" s="1" t="n"/>
      <c r="B60" s="1" t="n"/>
      <c r="C60" s="1" t="n"/>
      <c r="D60" s="1" t="n"/>
      <c r="E60" s="1" t="n"/>
    </row>
    <row r="61">
      <c r="A61" s="1" t="n"/>
      <c r="B61" s="1" t="n"/>
      <c r="C61" s="1" t="n"/>
      <c r="D61" s="1" t="n"/>
      <c r="E61" s="1" t="n"/>
    </row>
    <row r="62">
      <c r="A62" s="1" t="n"/>
      <c r="B62" s="1" t="n"/>
      <c r="C62" s="1" t="n"/>
      <c r="D62" s="1" t="n"/>
      <c r="E62" s="1" t="n"/>
    </row>
    <row r="63">
      <c r="A63" s="1" t="n"/>
      <c r="B63" s="1" t="n"/>
      <c r="C63" s="1" t="n"/>
      <c r="D63" s="1" t="n"/>
      <c r="E63" s="1" t="n"/>
    </row>
    <row r="64">
      <c r="A64" s="1" t="n"/>
      <c r="B64" s="1" t="n"/>
      <c r="C64" s="1" t="n"/>
      <c r="D64" s="1" t="n"/>
      <c r="E64" s="1" t="n"/>
    </row>
    <row r="65">
      <c r="A65" s="1" t="n"/>
      <c r="B65" s="1" t="n"/>
      <c r="C65" s="1" t="n"/>
      <c r="D65" s="1" t="n"/>
      <c r="E65" s="1" t="n"/>
    </row>
    <row r="66">
      <c r="A66" s="1" t="n"/>
      <c r="B66" s="1" t="n"/>
      <c r="C66" s="1" t="n"/>
      <c r="D66" s="1" t="n"/>
      <c r="E66" s="1" t="n"/>
    </row>
    <row r="67">
      <c r="A67" s="1" t="n"/>
      <c r="B67" s="1" t="n"/>
      <c r="C67" s="1" t="n"/>
      <c r="D67" s="1" t="n"/>
      <c r="E67" s="1" t="n"/>
    </row>
    <row r="68">
      <c r="A68" s="1" t="n"/>
      <c r="B68" s="1" t="n"/>
      <c r="C68" s="1" t="n"/>
      <c r="D68" s="1" t="n"/>
      <c r="E68" s="1" t="n"/>
    </row>
    <row r="69">
      <c r="A69" s="1" t="n"/>
      <c r="B69" s="1" t="n"/>
      <c r="C69" s="1" t="n"/>
      <c r="D69" s="1" t="n"/>
      <c r="E69" s="1" t="n"/>
    </row>
    <row r="70">
      <c r="A70" s="1" t="n"/>
      <c r="B70" s="1" t="n"/>
      <c r="C70" s="1" t="n"/>
      <c r="D70" s="1" t="n"/>
      <c r="E70" s="1" t="n"/>
    </row>
  </sheetData>
  <mergeCells count="9">
    <mergeCell ref="A53:E53"/>
    <mergeCell ref="A55:E55"/>
    <mergeCell ref="A4:E4"/>
    <mergeCell ref="A7:B7"/>
    <mergeCell ref="A2:E2"/>
    <mergeCell ref="A11:E11"/>
    <mergeCell ref="A6:B6"/>
    <mergeCell ref="A9:E9"/>
    <mergeCell ref="A3:E3"/>
  </mergeCells>
  <conditionalFormatting sqref="A13:E51">
    <cfRule type="expression" priority="1" dxfId="7">
      <formula>$A13&lt;&gt;""</formula>
    </cfRule>
  </conditionalFormatting>
  <conditionalFormatting sqref="E13:E51">
    <cfRule type="cellIs" priority="2" operator="equal" dxfId="3">
      <formula>"En cours"</formula>
    </cfRule>
    <cfRule type="cellIs" priority="3" operator="equal" dxfId="4">
      <formula>"Manquant"</formula>
    </cfRule>
  </conditionalFormatting>
  <conditionalFormatting sqref="A53:E53">
    <cfRule type="expression" priority="4" dxfId="8">
      <formula>LEN($A53)&gt;0</formula>
    </cfRule>
  </conditionalFormatting>
  <pageMargins left="0.4" right="0.4" top="1" bottom="1" header="0.5" footer="0.5"/>
  <pageSetup orientation="landscape" fitToHeight="0" fitToWidth="1"/>
  <headerFooter>
    <oddHeader/>
    <oddFooter>&amp;L&amp;8 &amp;K6F665APréparer son audit bio — Règlement (UE) 2018/848&amp;R&amp;8 &amp;K6F665APage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Cockpit Audit BIO</dc:creator>
  <dc:title xmlns:dc="http://purl.org/dc/elements/1.1/">Préparer son audit bio — Règlement (UE) 2018/848</dc:title>
  <dcterms:created xmlns:dcterms="http://purl.org/dc/terms/" xmlns:xsi="http://www.w3.org/2001/XMLSchema-instance" xsi:type="dcterms:W3CDTF">2026-08-05T17:04:39Z</dcterms:created>
  <dcterms:modified xmlns:dcterms="http://purl.org/dc/terms/" xmlns:xsi="http://www.w3.org/2001/XMLSchema-instance" xsi:type="dcterms:W3CDTF">2026-08-05T17:04:40Z</dcterms:modified>
</cp:coreProperties>
</file>